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6. Раскрытия\Раскрытия_2024\"/>
    </mc:Choice>
  </mc:AlternateContent>
  <xr:revisionPtr revIDLastSave="0" documentId="13_ncr:1_{0FDA749A-E848-4A76-8555-18CB46C067F6}" xr6:coauthVersionLast="47" xr6:coauthVersionMax="47" xr10:uidLastSave="{00000000-0000-0000-0000-000000000000}"/>
  <workbookProtection workbookAlgorithmName="SHA-512" workbookHashValue="aEfzBVa1smW6VeoJKncX6S1goPCASyKXXoAgpRTlgTmu5fNe0fZk3TJJWRm4G7FgQJXv1JCyi2PCeow8z/MmhQ==" workbookSaltValue="xhNynxfEZGspC3ddQBkD/g==" workbookSpinCount="100000" lockStructure="1"/>
  <bookViews>
    <workbookView xWindow="-110" yWindow="-110" windowWidth="19420" windowHeight="10300" xr2:uid="{00000000-000D-0000-FFFF-FFFF00000000}"/>
  </bookViews>
  <sheets>
    <sheet name="Таблица по раскрытию" sheetId="4" r:id="rId1"/>
    <sheet name="Таблица по раскрытию (2)" sheetId="5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8" i="4" l="1"/>
  <c r="E106" i="4"/>
  <c r="K124" i="4" l="1"/>
  <c r="K123" i="4"/>
  <c r="K133" i="4" s="1"/>
  <c r="K14" i="4"/>
  <c r="K15" i="4"/>
  <c r="D117" i="4"/>
  <c r="K113" i="4"/>
  <c r="K112" i="4"/>
  <c r="K111" i="4"/>
  <c r="K110" i="4"/>
  <c r="K109" i="4"/>
  <c r="K108" i="4"/>
  <c r="K105" i="4"/>
  <c r="K102" i="4"/>
  <c r="K99" i="4"/>
  <c r="K95" i="4"/>
  <c r="K94" i="4"/>
  <c r="K93" i="4"/>
  <c r="K92" i="4"/>
  <c r="K79" i="4"/>
  <c r="K73" i="4"/>
  <c r="K64" i="4"/>
  <c r="K59" i="4"/>
  <c r="K57" i="4"/>
  <c r="K50" i="4"/>
  <c r="K49" i="4"/>
  <c r="K43" i="4"/>
  <c r="K42" i="4"/>
  <c r="K41" i="4"/>
  <c r="K39" i="4"/>
  <c r="K36" i="4"/>
  <c r="K30" i="4"/>
  <c r="K22" i="4"/>
  <c r="E64" i="4"/>
  <c r="E113" i="4"/>
  <c r="E112" i="4"/>
  <c r="E111" i="4"/>
  <c r="E110" i="4"/>
  <c r="E109" i="4"/>
  <c r="E108" i="4"/>
  <c r="E105" i="4"/>
  <c r="E102" i="4"/>
  <c r="E99" i="4"/>
  <c r="E95" i="4"/>
  <c r="E94" i="4"/>
  <c r="E93" i="4"/>
  <c r="E92" i="4"/>
  <c r="E79" i="4"/>
  <c r="E73" i="4"/>
  <c r="E59" i="4"/>
  <c r="E57" i="4"/>
  <c r="E50" i="4"/>
  <c r="E49" i="4"/>
  <c r="E43" i="4"/>
  <c r="E42" i="4"/>
  <c r="E41" i="4"/>
  <c r="E39" i="4"/>
  <c r="E36" i="4"/>
  <c r="E30" i="4"/>
  <c r="E22" i="4"/>
  <c r="E117" i="4" l="1"/>
  <c r="K117" i="4" s="1"/>
  <c r="F117" i="4"/>
  <c r="G117" i="4"/>
  <c r="H117" i="4"/>
  <c r="I117" i="4"/>
</calcChain>
</file>

<file path=xl/sharedStrings.xml><?xml version="1.0" encoding="utf-8"?>
<sst xmlns="http://schemas.openxmlformats.org/spreadsheetml/2006/main" count="691" uniqueCount="133">
  <si>
    <t>Общая сумма, относящаяся к передачам ценностей, осуществляемых в пользу таких получателей (ОЗ) - подпункт 7.3.4</t>
  </si>
  <si>
    <t>%</t>
  </si>
  <si>
    <t xml:space="preserve">Количество получателей, информация о которых раскрывается индивидуально </t>
  </si>
  <si>
    <t>% индивидуальных получателей от всего количества организаций здравоохранения - подпункт 7.3.4.</t>
  </si>
  <si>
    <t xml:space="preserve">ИНДИВИДУАЛЬНОЕ РАСКРЫТИЕ </t>
  </si>
  <si>
    <t>ФГБОУ ДПО РМАНПО МИНЗДРАВА РОССИИ</t>
  </si>
  <si>
    <r>
      <rPr>
        <sz val="11"/>
        <color rgb="FF000000"/>
        <rFont val="Times New Roman"/>
        <family val="1"/>
        <charset val="204"/>
      </rPr>
      <t xml:space="preserve">Donations and grants made in favour of HCOs </t>
    </r>
    <r>
      <rPr>
        <i/>
        <sz val="11"/>
        <color rgb="FF000000"/>
        <rFont val="Times New Roman"/>
        <family val="1"/>
        <charset val="204"/>
      </rPr>
      <t>(sub-clause 7.3.2)</t>
    </r>
  </si>
  <si>
    <r>
      <rPr>
        <sz val="11"/>
        <color rgb="FF000000"/>
        <rFont val="Times New Roman"/>
        <family val="1"/>
        <charset val="204"/>
      </rPr>
      <t xml:space="preserve">Covering expenses related to event execution </t>
    </r>
    <r>
      <rPr>
        <i/>
        <sz val="11"/>
        <color rgb="FF000000"/>
        <rFont val="Times New Roman"/>
        <family val="1"/>
        <charset val="204"/>
      </rPr>
      <t>(sub-clause 7.3.2.)</t>
    </r>
  </si>
  <si>
    <r>
      <rPr>
        <sz val="11"/>
        <color rgb="FF000000"/>
        <rFont val="Times New Roman"/>
        <family val="1"/>
        <charset val="204"/>
      </rPr>
      <t xml:space="preserve">Payments for Service Provision and Consulting </t>
    </r>
    <r>
      <rPr>
        <i/>
        <sz val="11"/>
        <color rgb="FF000000"/>
        <rFont val="Times New Roman"/>
        <family val="1"/>
        <charset val="204"/>
      </rPr>
      <t>(sub-clauses 7.3.2 &amp; 7.3.3)</t>
    </r>
  </si>
  <si>
    <r>
      <rPr>
        <b/>
        <sz val="11"/>
        <color rgb="FF000000"/>
        <rFont val="Times New Roman"/>
        <family val="1"/>
        <charset val="204"/>
      </rPr>
      <t>FINAL TOTAL AMOUNT</t>
    </r>
    <r>
      <rPr>
        <sz val="11"/>
        <color rgb="FF000000"/>
        <rFont val="Times New Roman"/>
        <family val="1"/>
        <charset val="204"/>
      </rPr>
      <t xml:space="preserve"> </t>
    </r>
  </si>
  <si>
    <t>Sponsorship agreements with HCOs/ third parties attracted by HCOs for event management</t>
  </si>
  <si>
    <t>Registration Fees</t>
  </si>
  <si>
    <t>Travel and Accommodation</t>
  </si>
  <si>
    <t>Payments for Service Provision and Consulting</t>
  </si>
  <si>
    <t>Expenses associated with service provision and consulting agreements, including travel and accommodation expenses provided for in the agreement</t>
  </si>
  <si>
    <t>HEALTHCARE PROFESSIONALS (HCPs)</t>
  </si>
  <si>
    <t xml:space="preserve">INDIVIDUAL DISCLOSURE </t>
  </si>
  <si>
    <t>Total amount related to the transfers of value made in favour of such recipients (HCPs) – sub-clause 7.3.4</t>
  </si>
  <si>
    <t>not applicable</t>
  </si>
  <si>
    <t xml:space="preserve">Number of recipients, whose information is disclosed individually </t>
  </si>
  <si>
    <t>% of individual recipients of the total number of healthcare professionals – sub-clause 7.3.4.</t>
  </si>
  <si>
    <t>AGGREGATED DISCLOSURE OF INFORMATION regarding the values transferred to HCPs, since the information cannot be legally disclosed on a case-by-case basis</t>
  </si>
  <si>
    <t>Number of recipients, whose information is disclosed in general – sub-clause 7.3.4</t>
  </si>
  <si>
    <t>% of aggregated recipients of the total number of healthcare professionals – sub-clause 7.3.4.</t>
  </si>
  <si>
    <t>HEALTHCARE ORGANIZATIONS (HCOs)</t>
  </si>
  <si>
    <t>AGGREGATED DISCLOSURE OF INFORMATION regarding the values transferred to HCOs, since the information cannot be legally disclosed on a case-by-case basis</t>
  </si>
  <si>
    <t>Total amount related to the transfers of value made in favour of such recipients (HCOs) – sub-clause 7.3.4</t>
  </si>
  <si>
    <t>% of aggregated recipients of the total number of healthcare organizations – sub-clause 7.3.4.</t>
  </si>
  <si>
    <t>RESEARCH AND DEVELOPMENT</t>
  </si>
  <si>
    <t>GENERAL DISCLOSURE</t>
  </si>
  <si>
    <t>Transfers of value in connection with research and development activities (sub-clause 7.3.6)</t>
  </si>
  <si>
    <t>Amount of the transfer of value for research and development activities</t>
  </si>
  <si>
    <t>AGREGATED DISCLOSURE OF INFORMATION in relation to assets transferred to the EH, as information may not be lawfully disclosed on an individual basis.</t>
  </si>
  <si>
    <t>Total amount attributable to transfers of value made in favor of such recipients (EO) - subparagraph 7.3.4</t>
  </si>
  <si>
    <t>amount</t>
  </si>
  <si>
    <t>Number of recipients whose information is disclosed in general terms - subitem 7.3.4</t>
  </si>
  <si>
    <t>number of people</t>
  </si>
  <si>
    <t>% of aggregated recipients from the total number of health professionals - sub-item 7.3.4.</t>
  </si>
  <si>
    <t xml:space="preserve">FINAL TOTAL AMOUNT </t>
  </si>
  <si>
    <t>Autonomous Non-Profit Organization “Academy of Interventional Medicine”</t>
  </si>
  <si>
    <t>Autonomous Non-Profit Organization “Society of Specialists in the Field of Innovative Technologies in Medicine”</t>
  </si>
  <si>
    <t>Autonomous Non-Profit Organization “Diagnostics Development Center”</t>
  </si>
  <si>
    <t>Autonomous Non-profit Organization of Additional Professional Education “Training Center ”Integrative Technologies”</t>
  </si>
  <si>
    <t>Autonomous Non-profit Organization Research Institute “MEDBIOFARM DEVELOPMENT”</t>
  </si>
  <si>
    <t>ANO “INTERNATIONAL SOCIETY ”STRESS UNDER CONTROL”</t>
  </si>
  <si>
    <t>ANO NPD “LEAGUE OF PRACTICING DOCTORS”</t>
  </si>
  <si>
    <t>Association of Outpatient Rehabilitation Physicians</t>
  </si>
  <si>
    <t>Association of Pediatric and Adolescent Gynecologists</t>
  </si>
  <si>
    <t>Association of Nutritionists and Health Coaches</t>
  </si>
  <si>
    <t>Association of Organizations and Citizens in the Sphere of Medicine, Pharmacy and Health Care “Interdisciplinary Medical Alliance”.</t>
  </si>
  <si>
    <t>Association of Otorhinolaryngologists, Surdologists-Otorhinolaryngologists of the Republic of Bashkortostan</t>
  </si>
  <si>
    <t>Association for Effective Collaboration of Specialists in Interdisciplinary Medicine</t>
  </si>
  <si>
    <t>All-Russian Public Organization “Union of Rehabilitation Therapists of Russia”</t>
  </si>
  <si>
    <t>Rostov Regional Clinical Hospital</t>
  </si>
  <si>
    <t>GBUZ NPC IM. SOLOVIEV'S NPC OF DZM</t>
  </si>
  <si>
    <t>Moscow City Health Department</t>
  </si>
  <si>
    <t>IGMAPO - branch of FGBOU DPO RMANPO of the Ministry of Health of the Russian Federation</t>
  </si>
  <si>
    <t>Medical Association of Osteonecrosis Treatment and Research Specialists</t>
  </si>
  <si>
    <t>Ministry of Health of Nizhny Novgorod Region</t>
  </si>
  <si>
    <t>Ministry of Health of the Novosibirsk Region</t>
  </si>
  <si>
    <t>Ministry of Health of the Republic of Bashkortostan</t>
  </si>
  <si>
    <t>Alliance of Clinical Chemotherapists and Microbiologists MPO</t>
  </si>
  <si>
    <t>National Association of Infectious Disease Specialists named after Academician V.I. Pokrovsky</t>
  </si>
  <si>
    <t>Research Institute of Health Care Organization and Medical Management of the Moscow City Health Department (NIIOHMM DZM)</t>
  </si>
  <si>
    <t>National Association of Experts in Quality and Safety of Medical Activity</t>
  </si>
  <si>
    <t>National Medical Association of Otorhinolaryngologists</t>
  </si>
  <si>
    <t>Nizhny Novgorod Regional Public Organization “Physician's Chamber”</t>
  </si>
  <si>
    <t>NO Russian Association of Pediatric Centers (RAPC)</t>
  </si>
  <si>
    <t>NP “National Association of Experts on Cerebral Palsy”</t>
  </si>
  <si>
    <t>All-Russian Public Organization “Association of Rheumatologists of Russia”</t>
  </si>
  <si>
    <t>All-Russian Public Organization “All-Russian Society of Neurologists”</t>
  </si>
  <si>
    <t>All-Russian Public Organization “Union of Pediatricians of Russia”</t>
  </si>
  <si>
    <t>Общероссийская общественная организация «Союз педиатров России»</t>
  </si>
  <si>
    <t>All-Russian Public Organization for Promotion of Pediatric Respiratory Medicine “Pediatric Respiratory Society”.</t>
  </si>
  <si>
    <t>Public organization “Russian Homeopathic Society”</t>
  </si>
  <si>
    <t>Limited Liability Company “Kuban Scientific and Practical Pediatric Center”</t>
  </si>
  <si>
    <t>ISIDA LLC</t>
  </si>
  <si>
    <t>Edmed Training and Consulting Center LLC</t>
  </si>
  <si>
    <t>Media Medici LLC</t>
  </si>
  <si>
    <t>International Business Center LLC</t>
  </si>
  <si>
    <t>MAIS MEDICA LLC</t>
  </si>
  <si>
    <t>ESTELAB CLINIC LLC</t>
  </si>
  <si>
    <t xml:space="preserve">HEALTHY EDUCATION LLC </t>
  </si>
  <si>
    <t>E-CONFERENCE LLC</t>
  </si>
  <si>
    <t>VETA-Stroy LLC</t>
  </si>
  <si>
    <t>ANTARES MEDIA LLC</t>
  </si>
  <si>
    <t>Bashkir Research Institute of Traumatology and Orthopedics LLC</t>
  </si>
  <si>
    <t>Medcon LLC</t>
  </si>
  <si>
    <t>Medfarm Congress LLC</t>
  </si>
  <si>
    <t>R-PRESS LLC</t>
  </si>
  <si>
    <t>Russian School LLC</t>
  </si>
  <si>
    <t>Service Secrets LLC</t>
  </si>
  <si>
    <t xml:space="preserve">“Center for Assistance to the Education of Physicians and Pharmacists” LLC </t>
  </si>
  <si>
    <t>Professional Association of Medical Workers “National Association of Traditional and Complementary Medicine”</t>
  </si>
  <si>
    <t>Regional Scientific and Medical Public Organization of Therapists of the Republic of Tatarstan</t>
  </si>
  <si>
    <t>Regional Public Organization “Association of Children's Doctors of Krasnoyarsk Krai”</t>
  </si>
  <si>
    <t>Regional Public Organization “Association of Therapists of the Republic of Bashkortostan”</t>
  </si>
  <si>
    <t>Regional Public Organization “St. Petersburg Homeopathic Society”</t>
  </si>
  <si>
    <t>Regional Public Organization “North-West Society for the Study of Boli”</t>
  </si>
  <si>
    <t>Regional Public Organization for the Development of Pediatrics in the Republic of Bashkortostan “Republican Society of Pediatricians of Bashkortostan”</t>
  </si>
  <si>
    <t>N.I. Pirogov Russian National Research Medical University</t>
  </si>
  <si>
    <t>Union of Medical Community “Association of Health Care Workers of Voronezh Region”</t>
  </si>
  <si>
    <t>Union of Medical Community “Medical Chamber of the Republic of Bashkortostan”</t>
  </si>
  <si>
    <t>Tatarstan Public Organization “Committee of Researchers of Multiple Sclerosis and Neurodegenerative Diseases”</t>
  </si>
  <si>
    <t>FBUZ POMC FMBA of Russia</t>
  </si>
  <si>
    <t xml:space="preserve">FG BOU VOU KubGMU of the Ministry of Health of Russia </t>
  </si>
  <si>
    <t>Federal State Autonomous Educational Institution of Higher Education “Kazan (Volga Region) Federal University”</t>
  </si>
  <si>
    <t>FGAOUVE THE FIRST I.M. SECHENOV MOSCOW STATE MEDICAL UNIVERSITY OF THE MINISTRY OF HEALTH OF RUSSIA (SECHENOV UNIVERSITY)</t>
  </si>
  <si>
    <t>V.A. Nasonova FGBNU Research Institute of Rheumatology</t>
  </si>
  <si>
    <t>FGBNU NIIR IM. V.A. NASONOVA</t>
  </si>
  <si>
    <t>FGBOUE “RUSSIAN UNIVERSITY OF MEDICINE” RUSSIAN MINISTRY OF HEALTH</t>
  </si>
  <si>
    <t>G.R. Derzhavin FSBEU VO “TSU named after G.R. Derzhavin”</t>
  </si>
  <si>
    <t>FGBOO VO BGMU OF THE MINISTRY OF HEALTH OF RUSSIA</t>
  </si>
  <si>
    <t>FGBOO VO IVANOVSKY GMU OF THE MINISTRY OF HEALTH OF RUSSIA</t>
  </si>
  <si>
    <t>FGBOO VO IGMU OF THE MINISTRY OF HEALTH OF RUSSIA</t>
  </si>
  <si>
    <t>FGBOO VO KGMU OF THE MINISTRY OF HEALTH OF RUSSIA</t>
  </si>
  <si>
    <t>FGBOO VO KRASGMU IM. PROF. V.F. VOYNO-YASENETSKY MINISTRY OF HEALTH OF RUSSIA</t>
  </si>
  <si>
    <t>FGBOO VO NGMU OF THE MINISTRY OF HEALTH OF RUSSIA</t>
  </si>
  <si>
    <t>FGBOO VO PSPBGMU NAMED AFTER I.P. PAVLOV OF THE MINISTRY OF HEALTH OF RUSSIA. I.P. PAVLOV OF THE MINISTRY OF HEALTH OF RUSSIA</t>
  </si>
  <si>
    <t>FGBOO VO SAMGMU OF THE MINISTRY OF HEALTH OF RUSSIA</t>
  </si>
  <si>
    <t>V.I.RAZUMOVSKY SARATOV STATE MEDICAL UNIVERSITY OF THE MINISTRY OF HEALTH OF RUSSIA</t>
  </si>
  <si>
    <t>FGBOO V O SSGMU NAMED AFTER I.I. SWEDNIKOV OF THE MINISTRY OF HEALTH OF RUSSIA. I.I. SWETNIKOV OF THE MINISTRY OF HEALTH OF RUSSIA</t>
  </si>
  <si>
    <t>FGBOO VO YAGMU OF THE MINISTRY OF HEALTH OF RUSSIA</t>
  </si>
  <si>
    <t>FGBU “R.R. Vreden Research and Development Center of the Talnakh Concentration Center”.</t>
  </si>
  <si>
    <t>Central State Medical Academy of the Presidential Affairs Department of the Russian Federation</t>
  </si>
  <si>
    <t>FGBU FSNKTS FMBA RUSSIA</t>
  </si>
  <si>
    <t>Federal State Budgetary Institution of Science N.P. Bekhtereva Institute of Human Brain of the Russian Academy of Sciences</t>
  </si>
  <si>
    <t>Regional Public Organization “Center for Support of Patients with Parkinsonism and Other Extrapyramidal Disabling Diseases” of the Republic of Bashkortostan</t>
  </si>
  <si>
    <t>CHU DPO “YOUR HEALTH”</t>
  </si>
  <si>
    <t>STATUS PRESENCE LLC</t>
  </si>
  <si>
    <t>Autonomous Non-profit Organization of Additional Professional Education “Neurosciences and Education”</t>
  </si>
  <si>
    <t xml:space="preserve">Federal State Budgetary Scientific Institution “Scientific Center of Neurology” </t>
  </si>
  <si>
    <t>EVENTUM MK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</si>
</sst>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3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0" borderId="1" xfId="0" applyBorder="1" applyAlignment="1"/>
    <xf numFmtId="0" fontId="0" fillId="2" borderId="1" xfId="0" applyFill="1" applyBorder="1" applyAlignment="1"/>
    <xf numFmtId="0" fontId="0" fillId="0" borderId="0" xfId="0" applyAlignment="1"/>
    <xf numFmtId="3" fontId="0" fillId="0" borderId="1" xfId="0" applyNumberFormat="1" applyBorder="1" applyAlignment="1">
      <alignment horizontal="right" vertical="top" wrapText="1"/>
    </xf>
    <xf numFmtId="3" fontId="0" fillId="0" borderId="1" xfId="0" applyNumberFormat="1" applyBorder="1" applyAlignment="1">
      <alignment horizontal="right" vertical="top"/>
    </xf>
    <xf numFmtId="0" fontId="0" fillId="7" borderId="0" xfId="0" applyFill="1" applyAlignment="1">
      <alignment wrapText="1"/>
    </xf>
    <xf numFmtId="3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/>
    </xf>
    <xf numFmtId="3" fontId="0" fillId="0" borderId="15" xfId="0" applyNumberForma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9" fontId="0" fillId="0" borderId="1" xfId="0" applyNumberFormat="1" applyFill="1" applyBorder="1" applyAlignment="1"/>
    <xf numFmtId="9" fontId="0" fillId="2" borderId="1" xfId="0" applyNumberFormat="1" applyFill="1" applyBorder="1" applyAlignment="1"/>
    <xf numFmtId="3" fontId="0" fillId="0" borderId="1" xfId="0" applyNumberFormat="1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3" fontId="6" fillId="0" borderId="1" xfId="0" applyNumberFormat="1" applyFont="1" applyBorder="1" applyAlignment="1">
      <alignment wrapText="1"/>
    </xf>
    <xf numFmtId="0" fontId="6" fillId="8" borderId="1" xfId="0" applyFont="1" applyFill="1" applyBorder="1"/>
    <xf numFmtId="9" fontId="6" fillId="0" borderId="1" xfId="0" applyNumberFormat="1" applyFont="1" applyBorder="1" applyAlignment="1">
      <alignment wrapText="1"/>
    </xf>
    <xf numFmtId="3" fontId="6" fillId="0" borderId="1" xfId="0" applyNumberFormat="1" applyFont="1" applyBorder="1"/>
    <xf numFmtId="9" fontId="6" fillId="8" borderId="1" xfId="0" applyNumberFormat="1" applyFont="1" applyFill="1" applyBorder="1"/>
    <xf numFmtId="9" fontId="6" fillId="0" borderId="1" xfId="0" applyNumberFormat="1" applyFont="1" applyBorder="1"/>
    <xf numFmtId="3" fontId="6" fillId="11" borderId="1" xfId="0" applyNumberFormat="1" applyFont="1" applyFill="1" applyBorder="1" applyAlignment="1">
      <alignment wrapText="1"/>
    </xf>
    <xf numFmtId="0" fontId="0" fillId="7" borderId="0" xfId="0" applyFill="1" applyAlignment="1">
      <alignment horizontal="lef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vertical="top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2" fillId="9" borderId="9" xfId="0" applyFont="1" applyFill="1" applyBorder="1" applyAlignment="1">
      <alignment horizontal="left" wrapText="1"/>
    </xf>
    <xf numFmtId="0" fontId="12" fillId="9" borderId="10" xfId="0" applyFont="1" applyFill="1" applyBorder="1" applyAlignment="1">
      <alignment horizontal="left" wrapText="1"/>
    </xf>
    <xf numFmtId="0" fontId="12" fillId="9" borderId="11" xfId="0" applyFont="1" applyFill="1" applyBorder="1" applyAlignment="1">
      <alignment horizontal="left" wrapText="1"/>
    </xf>
    <xf numFmtId="0" fontId="12" fillId="9" borderId="14" xfId="0" applyFont="1" applyFill="1" applyBorder="1" applyAlignment="1">
      <alignment horizontal="left" wrapText="1"/>
    </xf>
    <xf numFmtId="0" fontId="12" fillId="9" borderId="0" xfId="0" applyFont="1" applyFill="1" applyBorder="1" applyAlignment="1">
      <alignment horizontal="left" wrapText="1"/>
    </xf>
    <xf numFmtId="0" fontId="12" fillId="9" borderId="16" xfId="0" applyFont="1" applyFill="1" applyBorder="1" applyAlignment="1">
      <alignment horizontal="left" wrapText="1"/>
    </xf>
    <xf numFmtId="0" fontId="12" fillId="9" borderId="12" xfId="0" applyFont="1" applyFill="1" applyBorder="1" applyAlignment="1">
      <alignment horizontal="left" wrapText="1"/>
    </xf>
    <xf numFmtId="0" fontId="12" fillId="9" borderId="4" xfId="0" applyFont="1" applyFill="1" applyBorder="1" applyAlignment="1">
      <alignment horizontal="left" wrapText="1"/>
    </xf>
    <xf numFmtId="0" fontId="12" fillId="9" borderId="13" xfId="0" applyFont="1" applyFill="1" applyBorder="1" applyAlignment="1">
      <alignment horizontal="left" wrapText="1"/>
    </xf>
    <xf numFmtId="0" fontId="12" fillId="5" borderId="9" xfId="0" applyFont="1" applyFill="1" applyBorder="1" applyAlignment="1">
      <alignment horizontal="left" wrapText="1"/>
    </xf>
    <xf numFmtId="0" fontId="12" fillId="5" borderId="10" xfId="0" applyFont="1" applyFill="1" applyBorder="1" applyAlignment="1">
      <alignment horizontal="left" wrapText="1"/>
    </xf>
    <xf numFmtId="0" fontId="12" fillId="5" borderId="11" xfId="0" applyFont="1" applyFill="1" applyBorder="1" applyAlignment="1">
      <alignment horizontal="left" wrapText="1"/>
    </xf>
    <xf numFmtId="0" fontId="12" fillId="5" borderId="14" xfId="0" applyFont="1" applyFill="1" applyBorder="1" applyAlignment="1">
      <alignment horizontal="left" wrapText="1"/>
    </xf>
    <xf numFmtId="0" fontId="12" fillId="5" borderId="0" xfId="0" applyFont="1" applyFill="1" applyAlignment="1">
      <alignment horizontal="left" wrapText="1"/>
    </xf>
    <xf numFmtId="0" fontId="12" fillId="5" borderId="16" xfId="0" applyFont="1" applyFill="1" applyBorder="1" applyAlignment="1">
      <alignment horizontal="left" wrapText="1"/>
    </xf>
    <xf numFmtId="0" fontId="12" fillId="5" borderId="12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12" fillId="5" borderId="13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left" wrapText="1"/>
    </xf>
    <xf numFmtId="0" fontId="12" fillId="10" borderId="10" xfId="0" applyFont="1" applyFill="1" applyBorder="1" applyAlignment="1">
      <alignment horizontal="left" wrapText="1"/>
    </xf>
    <xf numFmtId="0" fontId="12" fillId="10" borderId="11" xfId="0" applyFont="1" applyFill="1" applyBorder="1" applyAlignment="1">
      <alignment horizontal="left" wrapText="1"/>
    </xf>
    <xf numFmtId="0" fontId="12" fillId="10" borderId="14" xfId="0" applyFont="1" applyFill="1" applyBorder="1" applyAlignment="1">
      <alignment horizontal="left" wrapText="1"/>
    </xf>
    <xf numFmtId="0" fontId="12" fillId="10" borderId="0" xfId="0" applyFont="1" applyFill="1" applyAlignment="1">
      <alignment horizontal="left" wrapText="1"/>
    </xf>
    <xf numFmtId="0" fontId="12" fillId="10" borderId="16" xfId="0" applyFont="1" applyFill="1" applyBorder="1" applyAlignment="1">
      <alignment horizontal="left" wrapText="1"/>
    </xf>
    <xf numFmtId="0" fontId="12" fillId="10" borderId="12" xfId="0" applyFont="1" applyFill="1" applyBorder="1" applyAlignment="1">
      <alignment horizontal="left" wrapText="1"/>
    </xf>
    <xf numFmtId="0" fontId="12" fillId="10" borderId="4" xfId="0" applyFont="1" applyFill="1" applyBorder="1" applyAlignment="1">
      <alignment horizontal="left" wrapText="1"/>
    </xf>
    <xf numFmtId="0" fontId="12" fillId="10" borderId="13" xfId="0" applyFont="1" applyFill="1" applyBorder="1" applyAlignment="1">
      <alignment horizontal="left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textRotation="90" wrapText="1"/>
    </xf>
    <xf numFmtId="0" fontId="1" fillId="6" borderId="8" xfId="0" applyFont="1" applyFill="1" applyBorder="1" applyAlignment="1">
      <alignment horizontal="left" vertical="center" textRotation="90" wrapText="1"/>
    </xf>
    <xf numFmtId="0" fontId="1" fillId="6" borderId="3" xfId="0" applyFont="1" applyFill="1" applyBorder="1" applyAlignment="1">
      <alignment horizontal="left" vertical="center" textRotation="90" wrapText="1"/>
    </xf>
    <xf numFmtId="0" fontId="6" fillId="0" borderId="2" xfId="0" applyFont="1" applyBorder="1"/>
    <xf numFmtId="0" fontId="6" fillId="0" borderId="8" xfId="0" applyFont="1" applyBorder="1"/>
    <xf numFmtId="0" fontId="6" fillId="0" borderId="3" xfId="0" applyFont="1" applyBorder="1"/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wrapText="1"/>
    </xf>
    <xf numFmtId="0" fontId="6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center" textRotation="90" wrapText="1"/>
    </xf>
    <xf numFmtId="0" fontId="1" fillId="5" borderId="8" xfId="0" applyFont="1" applyFill="1" applyBorder="1" applyAlignment="1">
      <alignment horizontal="left" vertical="center" textRotation="90" wrapText="1"/>
    </xf>
    <xf numFmtId="0" fontId="1" fillId="5" borderId="3" xfId="0" applyFont="1" applyFill="1" applyBorder="1" applyAlignment="1">
      <alignment horizontal="left" vertical="center" textRotation="90" wrapText="1"/>
    </xf>
    <xf numFmtId="0" fontId="1" fillId="5" borderId="14" xfId="0" applyFont="1" applyFill="1" applyBorder="1" applyAlignment="1">
      <alignment horizontal="left" vertical="center" textRotation="90" wrapText="1"/>
    </xf>
    <xf numFmtId="0" fontId="11" fillId="9" borderId="2" xfId="0" applyFont="1" applyFill="1" applyBorder="1" applyAlignment="1">
      <alignment horizontal="left" vertical="center" textRotation="90" wrapText="1"/>
    </xf>
    <xf numFmtId="0" fontId="11" fillId="9" borderId="8" xfId="0" applyFont="1" applyFill="1" applyBorder="1" applyAlignment="1">
      <alignment horizontal="left" vertical="center" textRotation="90" wrapText="1"/>
    </xf>
    <xf numFmtId="0" fontId="11" fillId="9" borderId="3" xfId="0" applyFont="1" applyFill="1" applyBorder="1" applyAlignment="1">
      <alignment horizontal="left" vertical="center" textRotation="90" wrapText="1"/>
    </xf>
    <xf numFmtId="0" fontId="3" fillId="5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textRotation="90" wrapText="1"/>
    </xf>
    <xf numFmtId="0" fontId="1" fillId="3" borderId="8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>
      <alignment horizontal="left" vertical="center" textRotation="90" wrapText="1"/>
    </xf>
    <xf numFmtId="0" fontId="3" fillId="3" borderId="1" xfId="0" applyFont="1" applyFill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5"/>
  <sheetViews>
    <sheetView showGridLines="0" tabSelected="1" topLeftCell="B115" zoomScale="80" zoomScaleNormal="80" workbookViewId="0">
      <selection activeCell="A2" sqref="A2:C3"/>
    </sheetView>
  </sheetViews>
  <sheetFormatPr defaultRowHeight="14.5" x14ac:dyDescent="0.35"/>
  <cols>
    <col min="2" max="2" width="93.26953125" style="6" customWidth="1"/>
    <col min="3" max="3" width="59.54296875" style="6" hidden="1" customWidth="1"/>
    <col min="4" max="4" width="17.54296875" customWidth="1"/>
    <col min="5" max="5" width="25.54296875" customWidth="1"/>
    <col min="6" max="6" width="18" customWidth="1"/>
    <col min="7" max="7" width="26.453125" customWidth="1"/>
    <col min="8" max="8" width="18.7265625" customWidth="1"/>
    <col min="9" max="9" width="21.453125" customWidth="1"/>
    <col min="10" max="10" width="15.54296875" customWidth="1"/>
    <col min="11" max="11" width="17.54296875" customWidth="1"/>
    <col min="12" max="12" width="0.26953125" customWidth="1"/>
  </cols>
  <sheetData>
    <row r="1" spans="1:13" ht="21" x14ac:dyDescent="0.5">
      <c r="A1" s="86"/>
      <c r="B1" s="86"/>
      <c r="C1" s="86"/>
      <c r="D1" s="86"/>
      <c r="E1" s="86"/>
      <c r="F1" s="86"/>
      <c r="G1" s="86"/>
      <c r="H1" s="86"/>
      <c r="I1" s="87"/>
      <c r="J1" s="87"/>
      <c r="K1" s="87"/>
    </row>
    <row r="2" spans="1:13" ht="48.75" customHeight="1" x14ac:dyDescent="0.35">
      <c r="A2" s="93"/>
      <c r="B2" s="94"/>
      <c r="C2" s="95"/>
      <c r="D2" s="88" t="s">
        <v>6</v>
      </c>
      <c r="E2" s="36" t="s">
        <v>7</v>
      </c>
      <c r="F2" s="90"/>
      <c r="G2" s="37"/>
      <c r="H2" s="36" t="s">
        <v>8</v>
      </c>
      <c r="I2" s="37"/>
      <c r="J2" s="91"/>
      <c r="K2" s="88" t="s">
        <v>9</v>
      </c>
      <c r="L2" s="6"/>
    </row>
    <row r="3" spans="1:13" ht="120" customHeight="1" x14ac:dyDescent="0.35">
      <c r="A3" s="96"/>
      <c r="B3" s="97"/>
      <c r="C3" s="98"/>
      <c r="D3" s="89"/>
      <c r="E3" s="22" t="s">
        <v>10</v>
      </c>
      <c r="F3" s="22" t="s">
        <v>11</v>
      </c>
      <c r="G3" s="23" t="s">
        <v>12</v>
      </c>
      <c r="H3" s="22" t="s">
        <v>13</v>
      </c>
      <c r="I3" s="22" t="s">
        <v>14</v>
      </c>
      <c r="J3" s="92"/>
      <c r="K3" s="89"/>
    </row>
    <row r="4" spans="1:13" ht="17.5" x14ac:dyDescent="0.35">
      <c r="A4" s="99" t="s">
        <v>15</v>
      </c>
      <c r="B4" s="100"/>
      <c r="C4" s="100"/>
      <c r="D4" s="100"/>
      <c r="E4" s="100"/>
      <c r="F4" s="100"/>
      <c r="G4" s="100"/>
      <c r="H4" s="100"/>
      <c r="I4" s="100"/>
      <c r="J4" s="100"/>
      <c r="K4" s="101"/>
    </row>
    <row r="5" spans="1:13" x14ac:dyDescent="0.35">
      <c r="A5" s="109"/>
      <c r="B5" s="38" t="s">
        <v>16</v>
      </c>
      <c r="C5" s="39"/>
      <c r="D5" s="39"/>
      <c r="E5" s="39"/>
      <c r="F5" s="39"/>
      <c r="G5" s="39"/>
      <c r="H5" s="39"/>
      <c r="I5" s="39"/>
      <c r="J5" s="39"/>
      <c r="K5" s="40"/>
    </row>
    <row r="6" spans="1:13" x14ac:dyDescent="0.35">
      <c r="A6" s="110"/>
      <c r="B6" s="41"/>
      <c r="C6" s="42"/>
      <c r="D6" s="42"/>
      <c r="E6" s="42"/>
      <c r="F6" s="42"/>
      <c r="G6" s="42"/>
      <c r="H6" s="42"/>
      <c r="I6" s="42"/>
      <c r="J6" s="42"/>
      <c r="K6" s="43"/>
    </row>
    <row r="7" spans="1:13" x14ac:dyDescent="0.35">
      <c r="A7" s="110"/>
      <c r="B7" s="44"/>
      <c r="C7" s="45"/>
      <c r="D7" s="45"/>
      <c r="E7" s="45"/>
      <c r="F7" s="45"/>
      <c r="G7" s="45"/>
      <c r="H7" s="45"/>
      <c r="I7" s="45"/>
      <c r="J7" s="45"/>
      <c r="K7" s="46"/>
    </row>
    <row r="8" spans="1:13" ht="14.5" customHeight="1" x14ac:dyDescent="0.35">
      <c r="A8" s="110"/>
      <c r="B8" s="36" t="s">
        <v>17</v>
      </c>
      <c r="C8" s="37"/>
      <c r="D8" s="23" t="s">
        <v>18</v>
      </c>
      <c r="E8" s="23" t="s">
        <v>18</v>
      </c>
      <c r="F8" s="24" t="s">
        <v>18</v>
      </c>
      <c r="G8" s="24" t="s">
        <v>18</v>
      </c>
      <c r="H8" s="24" t="s">
        <v>18</v>
      </c>
      <c r="I8" s="24" t="s">
        <v>18</v>
      </c>
      <c r="J8" s="25"/>
      <c r="K8" s="23"/>
    </row>
    <row r="9" spans="1:13" x14ac:dyDescent="0.35">
      <c r="A9" s="110"/>
      <c r="B9" s="36" t="s">
        <v>19</v>
      </c>
      <c r="C9" s="37"/>
      <c r="D9" s="23" t="s">
        <v>18</v>
      </c>
      <c r="E9" s="23" t="s">
        <v>18</v>
      </c>
      <c r="F9" s="24" t="s">
        <v>18</v>
      </c>
      <c r="G9" s="24" t="s">
        <v>18</v>
      </c>
      <c r="H9" s="24" t="s">
        <v>18</v>
      </c>
      <c r="I9" s="24" t="s">
        <v>18</v>
      </c>
      <c r="J9" s="25"/>
      <c r="K9" s="23"/>
    </row>
    <row r="10" spans="1:13" x14ac:dyDescent="0.35">
      <c r="A10" s="111"/>
      <c r="B10" s="36" t="s">
        <v>20</v>
      </c>
      <c r="C10" s="37"/>
      <c r="D10" s="26" t="s">
        <v>1</v>
      </c>
      <c r="E10" s="26" t="s">
        <v>1</v>
      </c>
      <c r="F10" s="26" t="s">
        <v>1</v>
      </c>
      <c r="G10" s="26" t="s">
        <v>1</v>
      </c>
      <c r="H10" s="26" t="s">
        <v>1</v>
      </c>
      <c r="I10" s="26" t="s">
        <v>1</v>
      </c>
      <c r="J10" s="25"/>
      <c r="K10" s="25"/>
    </row>
    <row r="11" spans="1:13" ht="15" customHeight="1" x14ac:dyDescent="0.35">
      <c r="A11" s="109"/>
      <c r="B11" s="38" t="s">
        <v>21</v>
      </c>
      <c r="C11" s="39"/>
      <c r="D11" s="39"/>
      <c r="E11" s="39"/>
      <c r="F11" s="39"/>
      <c r="G11" s="39"/>
      <c r="H11" s="39"/>
      <c r="I11" s="39"/>
      <c r="J11" s="39"/>
      <c r="K11" s="40"/>
    </row>
    <row r="12" spans="1:13" x14ac:dyDescent="0.35">
      <c r="A12" s="110"/>
      <c r="B12" s="41"/>
      <c r="C12" s="42"/>
      <c r="D12" s="42"/>
      <c r="E12" s="42"/>
      <c r="F12" s="42"/>
      <c r="G12" s="42"/>
      <c r="H12" s="42"/>
      <c r="I12" s="42"/>
      <c r="J12" s="42"/>
      <c r="K12" s="43"/>
    </row>
    <row r="13" spans="1:13" x14ac:dyDescent="0.35">
      <c r="A13" s="110"/>
      <c r="B13" s="44"/>
      <c r="C13" s="45"/>
      <c r="D13" s="45"/>
      <c r="E13" s="45"/>
      <c r="F13" s="45"/>
      <c r="G13" s="45"/>
      <c r="H13" s="45"/>
      <c r="I13" s="45"/>
      <c r="J13" s="45"/>
      <c r="K13" s="46"/>
    </row>
    <row r="14" spans="1:13" ht="14.5" customHeight="1" x14ac:dyDescent="0.35">
      <c r="A14" s="110"/>
      <c r="B14" s="36" t="s">
        <v>17</v>
      </c>
      <c r="C14" s="37"/>
      <c r="D14" s="23" t="s">
        <v>18</v>
      </c>
      <c r="E14" s="23" t="s">
        <v>18</v>
      </c>
      <c r="F14" s="23" t="s">
        <v>18</v>
      </c>
      <c r="G14" s="23" t="s">
        <v>18</v>
      </c>
      <c r="H14" s="4">
        <v>14860209</v>
      </c>
      <c r="I14" s="7">
        <v>3659911.3</v>
      </c>
      <c r="J14" s="25"/>
      <c r="K14" s="27">
        <f>H14+I14</f>
        <v>18520120.300000001</v>
      </c>
      <c r="M14" s="7"/>
    </row>
    <row r="15" spans="1:13" x14ac:dyDescent="0.35">
      <c r="A15" s="110"/>
      <c r="B15" s="36" t="s">
        <v>22</v>
      </c>
      <c r="C15" s="37"/>
      <c r="D15" s="23" t="s">
        <v>18</v>
      </c>
      <c r="E15" s="23" t="s">
        <v>18</v>
      </c>
      <c r="F15" s="23" t="s">
        <v>18</v>
      </c>
      <c r="G15" s="23" t="s">
        <v>18</v>
      </c>
      <c r="H15" s="2">
        <v>153</v>
      </c>
      <c r="I15" s="2">
        <v>153</v>
      </c>
      <c r="J15" s="25"/>
      <c r="K15" s="23">
        <f>H15</f>
        <v>153</v>
      </c>
    </row>
    <row r="16" spans="1:13" ht="15" customHeight="1" x14ac:dyDescent="0.35">
      <c r="A16" s="111"/>
      <c r="B16" s="36" t="s">
        <v>23</v>
      </c>
      <c r="C16" s="37"/>
      <c r="D16" s="26" t="s">
        <v>1</v>
      </c>
      <c r="E16" s="26" t="s">
        <v>1</v>
      </c>
      <c r="F16" s="26" t="s">
        <v>1</v>
      </c>
      <c r="G16" s="26">
        <v>1</v>
      </c>
      <c r="H16" s="26">
        <v>1</v>
      </c>
      <c r="I16" s="26">
        <v>1</v>
      </c>
      <c r="J16" s="25"/>
      <c r="K16" s="28">
        <v>1</v>
      </c>
    </row>
    <row r="17" spans="1:11" ht="30.75" customHeight="1" x14ac:dyDescent="0.35">
      <c r="A17" s="56" t="s">
        <v>24</v>
      </c>
      <c r="B17" s="57"/>
      <c r="C17" s="57"/>
      <c r="D17" s="57"/>
      <c r="E17" s="57"/>
      <c r="F17" s="57"/>
      <c r="G17" s="57"/>
      <c r="H17" s="57"/>
      <c r="I17" s="57"/>
      <c r="J17" s="57"/>
      <c r="K17" s="58"/>
    </row>
    <row r="18" spans="1:11" ht="15" customHeight="1" x14ac:dyDescent="0.35">
      <c r="A18" s="105"/>
      <c r="B18" s="112" t="s">
        <v>4</v>
      </c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x14ac:dyDescent="0.35">
      <c r="A19" s="106"/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x14ac:dyDescent="0.35">
      <c r="A20" s="106"/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ht="15" customHeight="1" x14ac:dyDescent="0.35">
      <c r="A21" s="108"/>
      <c r="B21" s="31" t="s">
        <v>131</v>
      </c>
      <c r="C21" s="8"/>
      <c r="D21" s="24" t="s">
        <v>18</v>
      </c>
      <c r="E21" s="14">
        <v>1002200</v>
      </c>
      <c r="F21" s="24" t="s">
        <v>18</v>
      </c>
      <c r="G21" s="24" t="s">
        <v>18</v>
      </c>
      <c r="H21" s="24" t="s">
        <v>18</v>
      </c>
      <c r="I21" s="24" t="s">
        <v>18</v>
      </c>
      <c r="J21" s="9"/>
      <c r="K21" s="20">
        <v>1002200</v>
      </c>
    </row>
    <row r="22" spans="1:11" ht="15" customHeight="1" x14ac:dyDescent="0.35">
      <c r="A22" s="108"/>
      <c r="B22" s="31" t="s">
        <v>39</v>
      </c>
      <c r="C22" s="8"/>
      <c r="D22" s="24" t="s">
        <v>18</v>
      </c>
      <c r="E22" s="14">
        <f>850000+850000+850000</f>
        <v>2550000</v>
      </c>
      <c r="F22" s="24" t="s">
        <v>18</v>
      </c>
      <c r="G22" s="24" t="s">
        <v>18</v>
      </c>
      <c r="H22" s="24" t="s">
        <v>18</v>
      </c>
      <c r="I22" s="24" t="s">
        <v>18</v>
      </c>
      <c r="J22" s="9"/>
      <c r="K22" s="20">
        <f>850000+850000+850000</f>
        <v>2550000</v>
      </c>
    </row>
    <row r="23" spans="1:11" ht="15" customHeight="1" x14ac:dyDescent="0.35">
      <c r="A23" s="108"/>
      <c r="B23" s="31" t="s">
        <v>40</v>
      </c>
      <c r="C23" s="8"/>
      <c r="D23" s="24" t="s">
        <v>18</v>
      </c>
      <c r="E23" s="14">
        <v>2075000</v>
      </c>
      <c r="F23" s="24" t="s">
        <v>18</v>
      </c>
      <c r="G23" s="24" t="s">
        <v>18</v>
      </c>
      <c r="H23" s="24" t="s">
        <v>18</v>
      </c>
      <c r="I23" s="24" t="s">
        <v>18</v>
      </c>
      <c r="J23" s="9"/>
      <c r="K23" s="20">
        <v>2075000</v>
      </c>
    </row>
    <row r="24" spans="1:11" ht="13" customHeight="1" x14ac:dyDescent="0.35">
      <c r="A24" s="108"/>
      <c r="B24" s="31" t="s">
        <v>41</v>
      </c>
      <c r="C24" s="8"/>
      <c r="D24" s="24" t="s">
        <v>18</v>
      </c>
      <c r="E24" s="14">
        <v>250000</v>
      </c>
      <c r="F24" s="24" t="s">
        <v>18</v>
      </c>
      <c r="G24" s="24" t="s">
        <v>18</v>
      </c>
      <c r="H24" s="24" t="s">
        <v>18</v>
      </c>
      <c r="I24" s="24" t="s">
        <v>18</v>
      </c>
      <c r="J24" s="9"/>
      <c r="K24" s="20">
        <v>250000</v>
      </c>
    </row>
    <row r="25" spans="1:11" ht="15" customHeight="1" x14ac:dyDescent="0.35">
      <c r="A25" s="108"/>
      <c r="B25" s="31" t="s">
        <v>130</v>
      </c>
      <c r="C25" s="8"/>
      <c r="D25" s="32" t="s">
        <v>18</v>
      </c>
      <c r="E25" s="11">
        <v>430000</v>
      </c>
      <c r="F25" s="33" t="s">
        <v>18</v>
      </c>
      <c r="G25" s="33" t="s">
        <v>18</v>
      </c>
      <c r="H25" s="33" t="s">
        <v>18</v>
      </c>
      <c r="I25" s="33" t="s">
        <v>18</v>
      </c>
      <c r="J25" s="9"/>
      <c r="K25" s="11">
        <v>430000</v>
      </c>
    </row>
    <row r="26" spans="1:11" ht="15" customHeight="1" x14ac:dyDescent="0.35">
      <c r="A26" s="108"/>
      <c r="B26" s="31" t="s">
        <v>42</v>
      </c>
      <c r="C26" s="8"/>
      <c r="D26" s="24" t="s">
        <v>18</v>
      </c>
      <c r="E26" s="14">
        <v>730000</v>
      </c>
      <c r="F26" s="24" t="s">
        <v>18</v>
      </c>
      <c r="G26" s="24" t="s">
        <v>18</v>
      </c>
      <c r="H26" s="24" t="s">
        <v>18</v>
      </c>
      <c r="I26" s="24" t="s">
        <v>18</v>
      </c>
      <c r="J26" s="9"/>
      <c r="K26" s="20">
        <v>730000</v>
      </c>
    </row>
    <row r="27" spans="1:11" ht="18.75" customHeight="1" x14ac:dyDescent="0.35">
      <c r="A27" s="108"/>
      <c r="B27" s="31" t="s">
        <v>43</v>
      </c>
      <c r="C27" s="8"/>
      <c r="D27" s="24" t="s">
        <v>18</v>
      </c>
      <c r="E27" s="14">
        <v>200000</v>
      </c>
      <c r="F27" s="24" t="s">
        <v>18</v>
      </c>
      <c r="G27" s="24" t="s">
        <v>18</v>
      </c>
      <c r="H27" s="24" t="s">
        <v>18</v>
      </c>
      <c r="I27" s="24" t="s">
        <v>18</v>
      </c>
      <c r="J27" s="9"/>
      <c r="K27" s="20">
        <v>200000</v>
      </c>
    </row>
    <row r="28" spans="1:11" ht="15" customHeight="1" x14ac:dyDescent="0.35">
      <c r="A28" s="108"/>
      <c r="B28" s="31" t="s">
        <v>44</v>
      </c>
      <c r="C28" s="8"/>
      <c r="D28" s="24" t="s">
        <v>18</v>
      </c>
      <c r="E28" s="14">
        <v>940000</v>
      </c>
      <c r="F28" s="24" t="s">
        <v>18</v>
      </c>
      <c r="G28" s="24" t="s">
        <v>18</v>
      </c>
      <c r="H28" s="24" t="s">
        <v>18</v>
      </c>
      <c r="I28" s="24" t="s">
        <v>18</v>
      </c>
      <c r="J28" s="9"/>
      <c r="K28" s="20">
        <v>940000</v>
      </c>
    </row>
    <row r="29" spans="1:11" ht="15" customHeight="1" x14ac:dyDescent="0.35">
      <c r="A29" s="108"/>
      <c r="B29" s="31" t="s">
        <v>45</v>
      </c>
      <c r="C29" s="8"/>
      <c r="D29" s="24" t="s">
        <v>18</v>
      </c>
      <c r="E29" s="14">
        <v>200000</v>
      </c>
      <c r="F29" s="24" t="s">
        <v>18</v>
      </c>
      <c r="G29" s="24" t="s">
        <v>18</v>
      </c>
      <c r="H29" s="24" t="s">
        <v>18</v>
      </c>
      <c r="I29" s="24" t="s">
        <v>18</v>
      </c>
      <c r="J29" s="9"/>
      <c r="K29" s="20">
        <v>200000</v>
      </c>
    </row>
    <row r="30" spans="1:11" ht="15" customHeight="1" x14ac:dyDescent="0.35">
      <c r="A30" s="108"/>
      <c r="B30" s="13" t="s">
        <v>46</v>
      </c>
      <c r="C30" s="8"/>
      <c r="D30" s="24" t="s">
        <v>18</v>
      </c>
      <c r="E30" s="14">
        <f>60000+60000</f>
        <v>120000</v>
      </c>
      <c r="F30" s="24" t="s">
        <v>18</v>
      </c>
      <c r="G30" s="24" t="s">
        <v>18</v>
      </c>
      <c r="H30" s="24" t="s">
        <v>18</v>
      </c>
      <c r="I30" s="24" t="s">
        <v>18</v>
      </c>
      <c r="J30" s="9"/>
      <c r="K30" s="20">
        <f>60000+60000</f>
        <v>120000</v>
      </c>
    </row>
    <row r="31" spans="1:11" ht="15" customHeight="1" x14ac:dyDescent="0.35">
      <c r="A31" s="108"/>
      <c r="B31" s="13" t="s">
        <v>47</v>
      </c>
      <c r="C31" s="8"/>
      <c r="D31" s="24" t="s">
        <v>18</v>
      </c>
      <c r="E31" s="14">
        <v>190000</v>
      </c>
      <c r="F31" s="24" t="s">
        <v>18</v>
      </c>
      <c r="G31" s="24" t="s">
        <v>18</v>
      </c>
      <c r="H31" s="24" t="s">
        <v>18</v>
      </c>
      <c r="I31" s="24" t="s">
        <v>18</v>
      </c>
      <c r="J31" s="9"/>
      <c r="K31" s="20">
        <v>190000</v>
      </c>
    </row>
    <row r="32" spans="1:11" x14ac:dyDescent="0.35">
      <c r="A32" s="108"/>
      <c r="B32" s="13" t="s">
        <v>48</v>
      </c>
      <c r="C32" s="8"/>
      <c r="D32" s="24" t="s">
        <v>18</v>
      </c>
      <c r="E32" s="14">
        <v>110000</v>
      </c>
      <c r="F32" s="24" t="s">
        <v>18</v>
      </c>
      <c r="G32" s="24" t="s">
        <v>18</v>
      </c>
      <c r="H32" s="24" t="s">
        <v>18</v>
      </c>
      <c r="I32" s="24" t="s">
        <v>18</v>
      </c>
      <c r="J32" s="9"/>
      <c r="K32" s="20">
        <v>110000</v>
      </c>
    </row>
    <row r="33" spans="1:11" ht="15" customHeight="1" x14ac:dyDescent="0.35">
      <c r="A33" s="108"/>
      <c r="B33" s="31" t="s">
        <v>49</v>
      </c>
      <c r="C33" s="8"/>
      <c r="D33" s="24" t="s">
        <v>18</v>
      </c>
      <c r="E33" s="14">
        <v>1539000</v>
      </c>
      <c r="F33" s="24" t="s">
        <v>18</v>
      </c>
      <c r="G33" s="24" t="s">
        <v>18</v>
      </c>
      <c r="H33" s="24" t="s">
        <v>18</v>
      </c>
      <c r="I33" s="24" t="s">
        <v>18</v>
      </c>
      <c r="J33" s="9"/>
      <c r="K33" s="20">
        <v>1539000</v>
      </c>
    </row>
    <row r="34" spans="1:11" ht="15" customHeight="1" x14ac:dyDescent="0.35">
      <c r="A34" s="108"/>
      <c r="B34" s="13" t="s">
        <v>50</v>
      </c>
      <c r="C34" s="8"/>
      <c r="D34" s="24" t="s">
        <v>18</v>
      </c>
      <c r="E34" s="14">
        <v>60000</v>
      </c>
      <c r="F34" s="24" t="s">
        <v>18</v>
      </c>
      <c r="G34" s="24" t="s">
        <v>18</v>
      </c>
      <c r="H34" s="24" t="s">
        <v>18</v>
      </c>
      <c r="I34" s="24" t="s">
        <v>18</v>
      </c>
      <c r="J34" s="9"/>
      <c r="K34" s="20">
        <v>60000</v>
      </c>
    </row>
    <row r="35" spans="1:11" ht="15" customHeight="1" x14ac:dyDescent="0.35">
      <c r="A35" s="108"/>
      <c r="B35" s="13" t="s">
        <v>51</v>
      </c>
      <c r="C35" s="8"/>
      <c r="D35" s="24" t="s">
        <v>18</v>
      </c>
      <c r="E35" s="14">
        <v>250000</v>
      </c>
      <c r="F35" s="24" t="s">
        <v>18</v>
      </c>
      <c r="G35" s="24" t="s">
        <v>18</v>
      </c>
      <c r="H35" s="24" t="s">
        <v>18</v>
      </c>
      <c r="I35" s="24" t="s">
        <v>18</v>
      </c>
      <c r="J35" s="9"/>
      <c r="K35" s="20">
        <v>250000</v>
      </c>
    </row>
    <row r="36" spans="1:11" ht="15" customHeight="1" x14ac:dyDescent="0.35">
      <c r="A36" s="108"/>
      <c r="B36" s="13" t="s">
        <v>52</v>
      </c>
      <c r="C36" s="8"/>
      <c r="D36" s="24" t="s">
        <v>18</v>
      </c>
      <c r="E36" s="14">
        <f>550000+200000+150000+150000+200000</f>
        <v>1250000</v>
      </c>
      <c r="F36" s="24" t="s">
        <v>18</v>
      </c>
      <c r="G36" s="24" t="s">
        <v>18</v>
      </c>
      <c r="H36" s="24" t="s">
        <v>18</v>
      </c>
      <c r="I36" s="24" t="s">
        <v>18</v>
      </c>
      <c r="J36" s="9"/>
      <c r="K36" s="20">
        <f>550000+200000+150000+150000+200000</f>
        <v>1250000</v>
      </c>
    </row>
    <row r="37" spans="1:11" ht="15" customHeight="1" x14ac:dyDescent="0.35">
      <c r="A37" s="108"/>
      <c r="B37" s="13" t="s">
        <v>53</v>
      </c>
      <c r="C37" s="8"/>
      <c r="D37" s="24" t="s">
        <v>18</v>
      </c>
      <c r="E37" s="14">
        <v>90000</v>
      </c>
      <c r="F37" s="24" t="s">
        <v>18</v>
      </c>
      <c r="G37" s="24" t="s">
        <v>18</v>
      </c>
      <c r="H37" s="24" t="s">
        <v>18</v>
      </c>
      <c r="I37" s="24" t="s">
        <v>18</v>
      </c>
      <c r="J37" s="9"/>
      <c r="K37" s="20">
        <v>90000</v>
      </c>
    </row>
    <row r="38" spans="1:11" ht="15" customHeight="1" x14ac:dyDescent="0.35">
      <c r="A38" s="108"/>
      <c r="B38" s="13" t="s">
        <v>54</v>
      </c>
      <c r="C38" s="8"/>
      <c r="D38" s="24" t="s">
        <v>18</v>
      </c>
      <c r="E38" s="14">
        <v>2310000</v>
      </c>
      <c r="F38" s="24" t="s">
        <v>18</v>
      </c>
      <c r="G38" s="24" t="s">
        <v>18</v>
      </c>
      <c r="H38" s="24" t="s">
        <v>18</v>
      </c>
      <c r="I38" s="24" t="s">
        <v>18</v>
      </c>
      <c r="J38" s="9"/>
      <c r="K38" s="20">
        <v>2310000</v>
      </c>
    </row>
    <row r="39" spans="1:11" ht="15" customHeight="1" x14ac:dyDescent="0.35">
      <c r="A39" s="108"/>
      <c r="B39" s="13" t="s">
        <v>55</v>
      </c>
      <c r="C39" s="8"/>
      <c r="D39" s="24" t="s">
        <v>18</v>
      </c>
      <c r="E39" s="14">
        <f>552500+360000</f>
        <v>912500</v>
      </c>
      <c r="F39" s="24" t="s">
        <v>18</v>
      </c>
      <c r="G39" s="24" t="s">
        <v>18</v>
      </c>
      <c r="H39" s="24" t="s">
        <v>18</v>
      </c>
      <c r="I39" s="24" t="s">
        <v>18</v>
      </c>
      <c r="J39" s="9"/>
      <c r="K39" s="20">
        <f>552500+360000</f>
        <v>912500</v>
      </c>
    </row>
    <row r="40" spans="1:11" ht="15" customHeight="1" x14ac:dyDescent="0.35">
      <c r="A40" s="108"/>
      <c r="B40" s="13" t="s">
        <v>56</v>
      </c>
      <c r="C40" s="8"/>
      <c r="D40" s="24" t="s">
        <v>18</v>
      </c>
      <c r="E40" s="14">
        <v>85000</v>
      </c>
      <c r="F40" s="24" t="s">
        <v>18</v>
      </c>
      <c r="G40" s="24" t="s">
        <v>18</v>
      </c>
      <c r="H40" s="24" t="s">
        <v>18</v>
      </c>
      <c r="I40" s="24" t="s">
        <v>18</v>
      </c>
      <c r="J40" s="9"/>
      <c r="K40" s="20">
        <v>85000</v>
      </c>
    </row>
    <row r="41" spans="1:11" ht="15" customHeight="1" x14ac:dyDescent="0.35">
      <c r="A41" s="108"/>
      <c r="B41" s="13" t="s">
        <v>57</v>
      </c>
      <c r="C41" s="8"/>
      <c r="D41" s="24" t="s">
        <v>18</v>
      </c>
      <c r="E41" s="14">
        <f>200000+200000</f>
        <v>400000</v>
      </c>
      <c r="F41" s="24" t="s">
        <v>18</v>
      </c>
      <c r="G41" s="24" t="s">
        <v>18</v>
      </c>
      <c r="H41" s="24" t="s">
        <v>18</v>
      </c>
      <c r="I41" s="24" t="s">
        <v>18</v>
      </c>
      <c r="J41" s="9"/>
      <c r="K41" s="20">
        <f>200000+200000</f>
        <v>400000</v>
      </c>
    </row>
    <row r="42" spans="1:11" ht="15" customHeight="1" x14ac:dyDescent="0.35">
      <c r="A42" s="108"/>
      <c r="B42" s="13" t="s">
        <v>58</v>
      </c>
      <c r="C42" s="8"/>
      <c r="D42" s="24" t="s">
        <v>18</v>
      </c>
      <c r="E42" s="14">
        <f>138000+100000</f>
        <v>238000</v>
      </c>
      <c r="F42" s="24" t="s">
        <v>18</v>
      </c>
      <c r="G42" s="24" t="s">
        <v>18</v>
      </c>
      <c r="H42" s="24" t="s">
        <v>18</v>
      </c>
      <c r="I42" s="24" t="s">
        <v>18</v>
      </c>
      <c r="J42" s="9"/>
      <c r="K42" s="20">
        <f>138000+100000</f>
        <v>238000</v>
      </c>
    </row>
    <row r="43" spans="1:11" ht="15" customHeight="1" x14ac:dyDescent="0.35">
      <c r="A43" s="108"/>
      <c r="B43" s="13" t="s">
        <v>59</v>
      </c>
      <c r="C43" s="8"/>
      <c r="D43" s="24" t="s">
        <v>18</v>
      </c>
      <c r="E43" s="14">
        <f>80000+50000+85000+80000+45000+75000+80000+80000+150000</f>
        <v>725000</v>
      </c>
      <c r="F43" s="24" t="s">
        <v>18</v>
      </c>
      <c r="G43" s="24" t="s">
        <v>18</v>
      </c>
      <c r="H43" s="24" t="s">
        <v>18</v>
      </c>
      <c r="I43" s="24" t="s">
        <v>18</v>
      </c>
      <c r="J43" s="9"/>
      <c r="K43" s="20">
        <f>80000+50000+85000+80000+45000+75000+80000+80000+150000</f>
        <v>725000</v>
      </c>
    </row>
    <row r="44" spans="1:11" ht="18" customHeight="1" x14ac:dyDescent="0.35">
      <c r="A44" s="108"/>
      <c r="B44" s="13" t="s">
        <v>60</v>
      </c>
      <c r="C44" s="8"/>
      <c r="D44" s="24" t="s">
        <v>18</v>
      </c>
      <c r="E44" s="14">
        <v>210000</v>
      </c>
      <c r="F44" s="24" t="s">
        <v>18</v>
      </c>
      <c r="G44" s="24" t="s">
        <v>18</v>
      </c>
      <c r="H44" s="24" t="s">
        <v>18</v>
      </c>
      <c r="I44" s="24" t="s">
        <v>18</v>
      </c>
      <c r="J44" s="9"/>
      <c r="K44" s="20">
        <v>210000</v>
      </c>
    </row>
    <row r="45" spans="1:11" ht="15" customHeight="1" x14ac:dyDescent="0.35">
      <c r="A45" s="108"/>
      <c r="B45" s="13" t="s">
        <v>61</v>
      </c>
      <c r="C45" s="8"/>
      <c r="D45" s="24" t="s">
        <v>18</v>
      </c>
      <c r="E45" s="4">
        <v>180000</v>
      </c>
      <c r="F45" s="24" t="s">
        <v>18</v>
      </c>
      <c r="G45" s="24" t="s">
        <v>18</v>
      </c>
      <c r="H45" s="24" t="s">
        <v>18</v>
      </c>
      <c r="I45" s="24" t="s">
        <v>18</v>
      </c>
      <c r="J45" s="9"/>
      <c r="K45" s="20">
        <v>180000</v>
      </c>
    </row>
    <row r="46" spans="1:11" ht="15" customHeight="1" x14ac:dyDescent="0.35">
      <c r="A46" s="108"/>
      <c r="B46" s="13" t="s">
        <v>63</v>
      </c>
      <c r="C46" s="8"/>
      <c r="D46" s="24" t="s">
        <v>18</v>
      </c>
      <c r="E46" s="14">
        <v>1310000</v>
      </c>
      <c r="F46" s="24" t="s">
        <v>18</v>
      </c>
      <c r="G46" s="24" t="s">
        <v>18</v>
      </c>
      <c r="H46" s="24" t="s">
        <v>18</v>
      </c>
      <c r="I46" s="24" t="s">
        <v>18</v>
      </c>
      <c r="J46" s="9"/>
      <c r="K46" s="20">
        <v>1310000</v>
      </c>
    </row>
    <row r="47" spans="1:11" ht="15" customHeight="1" x14ac:dyDescent="0.35">
      <c r="A47" s="108"/>
      <c r="B47" s="13" t="s">
        <v>62</v>
      </c>
      <c r="C47" s="8"/>
      <c r="D47" s="24" t="s">
        <v>18</v>
      </c>
      <c r="E47" s="14">
        <v>150000</v>
      </c>
      <c r="F47" s="24" t="s">
        <v>18</v>
      </c>
      <c r="G47" s="24" t="s">
        <v>18</v>
      </c>
      <c r="H47" s="24" t="s">
        <v>18</v>
      </c>
      <c r="I47" s="24" t="s">
        <v>18</v>
      </c>
      <c r="J47" s="9"/>
      <c r="K47" s="20">
        <v>150000</v>
      </c>
    </row>
    <row r="48" spans="1:11" ht="15" customHeight="1" x14ac:dyDescent="0.35">
      <c r="A48" s="108"/>
      <c r="B48" s="13" t="s">
        <v>64</v>
      </c>
      <c r="C48" s="8"/>
      <c r="D48" s="24" t="s">
        <v>18</v>
      </c>
      <c r="E48" s="14">
        <v>100000</v>
      </c>
      <c r="F48" s="24" t="s">
        <v>18</v>
      </c>
      <c r="G48" s="24" t="s">
        <v>18</v>
      </c>
      <c r="H48" s="24" t="s">
        <v>18</v>
      </c>
      <c r="I48" s="24" t="s">
        <v>18</v>
      </c>
      <c r="J48" s="9"/>
      <c r="K48" s="20">
        <v>100000</v>
      </c>
    </row>
    <row r="49" spans="1:11" ht="18.649999999999999" customHeight="1" x14ac:dyDescent="0.35">
      <c r="A49" s="108"/>
      <c r="B49" s="13" t="s">
        <v>65</v>
      </c>
      <c r="C49" s="8"/>
      <c r="D49" s="24" t="s">
        <v>18</v>
      </c>
      <c r="E49" s="14">
        <f>440000+150000</f>
        <v>590000</v>
      </c>
      <c r="F49" s="24" t="s">
        <v>18</v>
      </c>
      <c r="G49" s="24" t="s">
        <v>18</v>
      </c>
      <c r="H49" s="24" t="s">
        <v>18</v>
      </c>
      <c r="I49" s="24" t="s">
        <v>18</v>
      </c>
      <c r="J49" s="9"/>
      <c r="K49" s="20">
        <f>440000+150000</f>
        <v>590000</v>
      </c>
    </row>
    <row r="50" spans="1:11" ht="15" customHeight="1" x14ac:dyDescent="0.35">
      <c r="A50" s="108"/>
      <c r="B50" s="13" t="s">
        <v>66</v>
      </c>
      <c r="C50" s="8"/>
      <c r="D50" s="24" t="s">
        <v>18</v>
      </c>
      <c r="E50" s="14">
        <f>127500+76500+76500+138000+115000+110000+140000+140000+140000+90000+81000</f>
        <v>1234500</v>
      </c>
      <c r="F50" s="24" t="s">
        <v>18</v>
      </c>
      <c r="G50" s="24" t="s">
        <v>18</v>
      </c>
      <c r="H50" s="24" t="s">
        <v>18</v>
      </c>
      <c r="I50" s="24" t="s">
        <v>18</v>
      </c>
      <c r="J50" s="9"/>
      <c r="K50" s="20">
        <f>127500+76500+76500+138000+115000+110000+140000+140000+140000+90000+81000</f>
        <v>1234500</v>
      </c>
    </row>
    <row r="51" spans="1:11" ht="15" customHeight="1" x14ac:dyDescent="0.35">
      <c r="A51" s="108"/>
      <c r="B51" s="13" t="s">
        <v>67</v>
      </c>
      <c r="C51" s="8"/>
      <c r="D51" s="24" t="s">
        <v>18</v>
      </c>
      <c r="E51" s="14">
        <v>265000</v>
      </c>
      <c r="F51" s="24" t="s">
        <v>18</v>
      </c>
      <c r="G51" s="24" t="s">
        <v>18</v>
      </c>
      <c r="H51" s="24" t="s">
        <v>18</v>
      </c>
      <c r="I51" s="24" t="s">
        <v>18</v>
      </c>
      <c r="J51" s="9"/>
      <c r="K51" s="20">
        <v>265000</v>
      </c>
    </row>
    <row r="52" spans="1:11" ht="15" customHeight="1" x14ac:dyDescent="0.35">
      <c r="A52" s="108"/>
      <c r="B52" s="13" t="s">
        <v>68</v>
      </c>
      <c r="C52" s="8"/>
      <c r="D52" s="24" t="s">
        <v>18</v>
      </c>
      <c r="E52" s="14">
        <v>150000</v>
      </c>
      <c r="F52" s="24" t="s">
        <v>18</v>
      </c>
      <c r="G52" s="24" t="s">
        <v>18</v>
      </c>
      <c r="H52" s="24" t="s">
        <v>18</v>
      </c>
      <c r="I52" s="24" t="s">
        <v>18</v>
      </c>
      <c r="J52" s="9"/>
      <c r="K52" s="20">
        <v>150000</v>
      </c>
    </row>
    <row r="53" spans="1:11" s="10" customFormat="1" ht="15" customHeight="1" x14ac:dyDescent="0.35">
      <c r="A53" s="108"/>
      <c r="B53" s="13" t="s">
        <v>69</v>
      </c>
      <c r="C53" s="8"/>
      <c r="D53" s="24" t="s">
        <v>18</v>
      </c>
      <c r="E53" s="14">
        <v>593000</v>
      </c>
      <c r="F53" s="24" t="s">
        <v>18</v>
      </c>
      <c r="G53" s="24" t="s">
        <v>18</v>
      </c>
      <c r="H53" s="24" t="s">
        <v>18</v>
      </c>
      <c r="I53" s="24" t="s">
        <v>18</v>
      </c>
      <c r="J53" s="9"/>
      <c r="K53" s="20">
        <v>593000</v>
      </c>
    </row>
    <row r="54" spans="1:11" s="10" customFormat="1" ht="15" customHeight="1" x14ac:dyDescent="0.35">
      <c r="A54" s="108"/>
      <c r="B54" s="13" t="s">
        <v>70</v>
      </c>
      <c r="C54" s="8"/>
      <c r="D54" s="24" t="s">
        <v>18</v>
      </c>
      <c r="E54" s="14">
        <v>2810000</v>
      </c>
      <c r="F54" s="24" t="s">
        <v>18</v>
      </c>
      <c r="G54" s="24" t="s">
        <v>18</v>
      </c>
      <c r="H54" s="24" t="s">
        <v>18</v>
      </c>
      <c r="I54" s="24" t="s">
        <v>18</v>
      </c>
      <c r="J54" s="9"/>
      <c r="K54" s="20">
        <v>2810000</v>
      </c>
    </row>
    <row r="55" spans="1:11" ht="15" customHeight="1" x14ac:dyDescent="0.35">
      <c r="A55" s="108"/>
      <c r="B55" s="13" t="s">
        <v>70</v>
      </c>
      <c r="C55" s="8"/>
      <c r="D55" s="24" t="s">
        <v>18</v>
      </c>
      <c r="E55" s="14">
        <v>2810000</v>
      </c>
      <c r="F55" s="24" t="s">
        <v>18</v>
      </c>
      <c r="G55" s="24" t="s">
        <v>18</v>
      </c>
      <c r="H55" s="24" t="s">
        <v>18</v>
      </c>
      <c r="I55" s="24" t="s">
        <v>18</v>
      </c>
      <c r="J55" s="9"/>
      <c r="K55" s="20">
        <v>2810000</v>
      </c>
    </row>
    <row r="56" spans="1:11" ht="15" customHeight="1" x14ac:dyDescent="0.35">
      <c r="A56" s="108"/>
      <c r="B56" s="13" t="s">
        <v>71</v>
      </c>
      <c r="C56" s="8"/>
      <c r="D56" s="24" t="s">
        <v>18</v>
      </c>
      <c r="E56" s="14">
        <v>380000</v>
      </c>
      <c r="F56" s="24" t="s">
        <v>18</v>
      </c>
      <c r="G56" s="24" t="s">
        <v>18</v>
      </c>
      <c r="H56" s="24" t="s">
        <v>18</v>
      </c>
      <c r="I56" s="24" t="s">
        <v>18</v>
      </c>
      <c r="J56" s="9"/>
      <c r="K56" s="20">
        <v>380000</v>
      </c>
    </row>
    <row r="57" spans="1:11" ht="15" customHeight="1" x14ac:dyDescent="0.35">
      <c r="A57" s="108"/>
      <c r="B57" s="13" t="s">
        <v>72</v>
      </c>
      <c r="C57" s="8"/>
      <c r="D57" s="24" t="s">
        <v>18</v>
      </c>
      <c r="E57" s="14">
        <f>200000+180000+200000+200000+200000+180000+200000+200000+180000</f>
        <v>1740000</v>
      </c>
      <c r="F57" s="24" t="s">
        <v>18</v>
      </c>
      <c r="G57" s="24" t="s">
        <v>18</v>
      </c>
      <c r="H57" s="24" t="s">
        <v>18</v>
      </c>
      <c r="I57" s="24" t="s">
        <v>18</v>
      </c>
      <c r="J57" s="9"/>
      <c r="K57" s="20">
        <f>200000+180000+200000+200000+200000+180000+200000+200000+180000</f>
        <v>1740000</v>
      </c>
    </row>
    <row r="58" spans="1:11" ht="15" customHeight="1" x14ac:dyDescent="0.35">
      <c r="A58" s="108"/>
      <c r="B58" s="13" t="s">
        <v>73</v>
      </c>
      <c r="C58" s="8"/>
      <c r="D58" s="24" t="s">
        <v>18</v>
      </c>
      <c r="E58" s="14">
        <v>200000</v>
      </c>
      <c r="F58" s="24" t="s">
        <v>18</v>
      </c>
      <c r="G58" s="24" t="s">
        <v>18</v>
      </c>
      <c r="H58" s="24" t="s">
        <v>18</v>
      </c>
      <c r="I58" s="24" t="s">
        <v>18</v>
      </c>
      <c r="J58" s="9"/>
      <c r="K58" s="20">
        <v>200000</v>
      </c>
    </row>
    <row r="59" spans="1:11" ht="15" customHeight="1" x14ac:dyDescent="0.35">
      <c r="A59" s="108"/>
      <c r="B59" s="13" t="s">
        <v>74</v>
      </c>
      <c r="C59" s="8"/>
      <c r="D59" s="24" t="s">
        <v>18</v>
      </c>
      <c r="E59" s="14">
        <f>470000+150000</f>
        <v>620000</v>
      </c>
      <c r="F59" s="24" t="s">
        <v>18</v>
      </c>
      <c r="G59" s="24" t="s">
        <v>18</v>
      </c>
      <c r="H59" s="24" t="s">
        <v>18</v>
      </c>
      <c r="I59" s="24" t="s">
        <v>18</v>
      </c>
      <c r="J59" s="9"/>
      <c r="K59" s="20">
        <f>470000+150000</f>
        <v>620000</v>
      </c>
    </row>
    <row r="60" spans="1:11" ht="15" customHeight="1" x14ac:dyDescent="0.35">
      <c r="A60" s="108"/>
      <c r="B60" s="13" t="s">
        <v>75</v>
      </c>
      <c r="C60" s="8"/>
      <c r="D60" s="24" t="s">
        <v>18</v>
      </c>
      <c r="E60" s="14">
        <v>95000</v>
      </c>
      <c r="F60" s="24" t="s">
        <v>18</v>
      </c>
      <c r="G60" s="24" t="s">
        <v>18</v>
      </c>
      <c r="H60" s="24" t="s">
        <v>18</v>
      </c>
      <c r="I60" s="24" t="s">
        <v>18</v>
      </c>
      <c r="J60" s="9"/>
      <c r="K60" s="20">
        <v>95000</v>
      </c>
    </row>
    <row r="61" spans="1:11" ht="15" customHeight="1" x14ac:dyDescent="0.35">
      <c r="A61" s="108"/>
      <c r="B61" s="13" t="s">
        <v>77</v>
      </c>
      <c r="C61" s="8"/>
      <c r="D61" s="24" t="s">
        <v>18</v>
      </c>
      <c r="E61" s="14">
        <v>180000</v>
      </c>
      <c r="F61" s="24" t="s">
        <v>18</v>
      </c>
      <c r="G61" s="24" t="s">
        <v>18</v>
      </c>
      <c r="H61" s="24" t="s">
        <v>18</v>
      </c>
      <c r="I61" s="24" t="s">
        <v>18</v>
      </c>
      <c r="J61" s="9"/>
      <c r="K61" s="20">
        <v>180000</v>
      </c>
    </row>
    <row r="62" spans="1:11" ht="15" customHeight="1" x14ac:dyDescent="0.35">
      <c r="A62" s="108"/>
      <c r="B62" s="13" t="s">
        <v>76</v>
      </c>
      <c r="C62" s="8"/>
      <c r="D62" s="24" t="s">
        <v>18</v>
      </c>
      <c r="E62" s="16">
        <v>24000</v>
      </c>
      <c r="F62" s="24" t="s">
        <v>18</v>
      </c>
      <c r="G62" s="24" t="s">
        <v>18</v>
      </c>
      <c r="H62" s="24" t="s">
        <v>18</v>
      </c>
      <c r="I62" s="24" t="s">
        <v>18</v>
      </c>
      <c r="J62" s="9"/>
      <c r="K62" s="20">
        <v>24000</v>
      </c>
    </row>
    <row r="63" spans="1:11" ht="15" customHeight="1" x14ac:dyDescent="0.35">
      <c r="A63" s="108"/>
      <c r="B63" s="13" t="s">
        <v>78</v>
      </c>
      <c r="C63" s="8"/>
      <c r="D63" s="24" t="s">
        <v>18</v>
      </c>
      <c r="E63" s="14">
        <v>620000</v>
      </c>
      <c r="F63" s="24" t="s">
        <v>18</v>
      </c>
      <c r="G63" s="24" t="s">
        <v>18</v>
      </c>
      <c r="H63" s="24" t="s">
        <v>18</v>
      </c>
      <c r="I63" s="24" t="s">
        <v>18</v>
      </c>
      <c r="J63" s="9"/>
      <c r="K63" s="20">
        <v>620000</v>
      </c>
    </row>
    <row r="64" spans="1:11" ht="15" customHeight="1" x14ac:dyDescent="0.35">
      <c r="A64" s="108"/>
      <c r="B64" s="13" t="s">
        <v>85</v>
      </c>
      <c r="C64" s="8"/>
      <c r="D64" s="24" t="s">
        <v>18</v>
      </c>
      <c r="E64" s="14">
        <f>200000+200000+200000</f>
        <v>600000</v>
      </c>
      <c r="F64" s="24" t="s">
        <v>18</v>
      </c>
      <c r="G64" s="24" t="s">
        <v>18</v>
      </c>
      <c r="H64" s="24" t="s">
        <v>18</v>
      </c>
      <c r="I64" s="24" t="s">
        <v>18</v>
      </c>
      <c r="J64" s="9"/>
      <c r="K64" s="20">
        <f>200000+200000+200000</f>
        <v>600000</v>
      </c>
    </row>
    <row r="65" spans="1:11" ht="15" customHeight="1" x14ac:dyDescent="0.35">
      <c r="A65" s="108"/>
      <c r="B65" s="13" t="s">
        <v>86</v>
      </c>
      <c r="C65" s="8"/>
      <c r="D65" s="24" t="s">
        <v>18</v>
      </c>
      <c r="E65" s="14">
        <v>590000</v>
      </c>
      <c r="F65" s="24" t="s">
        <v>18</v>
      </c>
      <c r="G65" s="24" t="s">
        <v>18</v>
      </c>
      <c r="H65" s="24" t="s">
        <v>18</v>
      </c>
      <c r="I65" s="24" t="s">
        <v>18</v>
      </c>
      <c r="J65" s="9"/>
      <c r="K65" s="20">
        <v>590000</v>
      </c>
    </row>
    <row r="66" spans="1:11" ht="15" customHeight="1" x14ac:dyDescent="0.35">
      <c r="A66" s="108"/>
      <c r="B66" s="13" t="s">
        <v>84</v>
      </c>
      <c r="C66" s="8"/>
      <c r="D66" s="24" t="s">
        <v>18</v>
      </c>
      <c r="E66" s="14">
        <v>100000</v>
      </c>
      <c r="F66" s="24" t="s">
        <v>18</v>
      </c>
      <c r="G66" s="24" t="s">
        <v>18</v>
      </c>
      <c r="H66" s="24" t="s">
        <v>18</v>
      </c>
      <c r="I66" s="24" t="s">
        <v>18</v>
      </c>
      <c r="J66" s="9"/>
      <c r="K66" s="20">
        <v>100000</v>
      </c>
    </row>
    <row r="67" spans="1:11" ht="15" customHeight="1" x14ac:dyDescent="0.35">
      <c r="A67" s="108"/>
      <c r="B67" s="13" t="s">
        <v>83</v>
      </c>
      <c r="C67" s="8"/>
      <c r="D67" s="24" t="s">
        <v>18</v>
      </c>
      <c r="E67" s="14">
        <v>170000</v>
      </c>
      <c r="F67" s="24" t="s">
        <v>18</v>
      </c>
      <c r="G67" s="24" t="s">
        <v>18</v>
      </c>
      <c r="H67" s="24" t="s">
        <v>18</v>
      </c>
      <c r="I67" s="24" t="s">
        <v>18</v>
      </c>
      <c r="J67" s="9"/>
      <c r="K67" s="20">
        <v>170000</v>
      </c>
    </row>
    <row r="68" spans="1:11" ht="15" customHeight="1" x14ac:dyDescent="0.35">
      <c r="A68" s="108"/>
      <c r="B68" s="13" t="s">
        <v>82</v>
      </c>
      <c r="C68" s="8"/>
      <c r="D68" s="24" t="s">
        <v>18</v>
      </c>
      <c r="E68" s="14">
        <v>250000</v>
      </c>
      <c r="F68" s="24" t="s">
        <v>18</v>
      </c>
      <c r="G68" s="24" t="s">
        <v>18</v>
      </c>
      <c r="H68" s="24" t="s">
        <v>18</v>
      </c>
      <c r="I68" s="24" t="s">
        <v>18</v>
      </c>
      <c r="J68" s="9"/>
      <c r="K68" s="20">
        <v>250000</v>
      </c>
    </row>
    <row r="69" spans="1:11" ht="15" customHeight="1" x14ac:dyDescent="0.35">
      <c r="A69" s="108"/>
      <c r="B69" s="13" t="s">
        <v>132</v>
      </c>
      <c r="C69" s="8"/>
      <c r="D69" s="24" t="s">
        <v>18</v>
      </c>
      <c r="E69" s="14">
        <v>390000</v>
      </c>
      <c r="F69" s="24" t="s">
        <v>18</v>
      </c>
      <c r="G69" s="24" t="s">
        <v>18</v>
      </c>
      <c r="H69" s="24" t="s">
        <v>18</v>
      </c>
      <c r="I69" s="24" t="s">
        <v>18</v>
      </c>
      <c r="J69" s="9"/>
      <c r="K69" s="14">
        <v>390000</v>
      </c>
    </row>
    <row r="70" spans="1:11" ht="15" customHeight="1" x14ac:dyDescent="0.35">
      <c r="A70" s="108"/>
      <c r="B70" s="13" t="s">
        <v>79</v>
      </c>
      <c r="C70" s="8"/>
      <c r="D70" s="24" t="s">
        <v>18</v>
      </c>
      <c r="E70" s="14">
        <v>240000</v>
      </c>
      <c r="F70" s="24" t="s">
        <v>18</v>
      </c>
      <c r="G70" s="24" t="s">
        <v>18</v>
      </c>
      <c r="H70" s="24" t="s">
        <v>18</v>
      </c>
      <c r="I70" s="24" t="s">
        <v>18</v>
      </c>
      <c r="J70" s="9"/>
      <c r="K70" s="14">
        <v>240000</v>
      </c>
    </row>
    <row r="71" spans="1:11" ht="15" customHeight="1" x14ac:dyDescent="0.35">
      <c r="A71" s="108"/>
      <c r="B71" s="13" t="s">
        <v>81</v>
      </c>
      <c r="C71" s="8"/>
      <c r="D71" s="24" t="s">
        <v>18</v>
      </c>
      <c r="E71" s="4">
        <v>600000</v>
      </c>
      <c r="F71" s="24" t="s">
        <v>18</v>
      </c>
      <c r="G71" s="24" t="s">
        <v>18</v>
      </c>
      <c r="H71" s="24" t="s">
        <v>18</v>
      </c>
      <c r="I71" s="24" t="s">
        <v>18</v>
      </c>
      <c r="J71" s="9"/>
      <c r="K71" s="14">
        <v>600000</v>
      </c>
    </row>
    <row r="72" spans="1:11" ht="15" customHeight="1" x14ac:dyDescent="0.35">
      <c r="A72" s="108"/>
      <c r="B72" s="13" t="s">
        <v>80</v>
      </c>
      <c r="C72" s="8"/>
      <c r="D72" s="24" t="s">
        <v>18</v>
      </c>
      <c r="E72" s="14">
        <v>80000</v>
      </c>
      <c r="F72" s="24" t="s">
        <v>18</v>
      </c>
      <c r="G72" s="24" t="s">
        <v>18</v>
      </c>
      <c r="H72" s="24" t="s">
        <v>18</v>
      </c>
      <c r="I72" s="24" t="s">
        <v>18</v>
      </c>
      <c r="J72" s="9"/>
      <c r="K72" s="14">
        <v>80000</v>
      </c>
    </row>
    <row r="73" spans="1:11" ht="15" customHeight="1" x14ac:dyDescent="0.35">
      <c r="A73" s="108"/>
      <c r="B73" s="13" t="s">
        <v>87</v>
      </c>
      <c r="C73" s="8"/>
      <c r="D73" s="24" t="s">
        <v>18</v>
      </c>
      <c r="E73" s="17">
        <f>285000+300000+150000</f>
        <v>735000</v>
      </c>
      <c r="F73" s="24" t="s">
        <v>18</v>
      </c>
      <c r="G73" s="24" t="s">
        <v>18</v>
      </c>
      <c r="H73" s="24" t="s">
        <v>18</v>
      </c>
      <c r="I73" s="24" t="s">
        <v>18</v>
      </c>
      <c r="J73" s="9"/>
      <c r="K73" s="17">
        <f>285000+300000+150000</f>
        <v>735000</v>
      </c>
    </row>
    <row r="74" spans="1:11" ht="15" customHeight="1" x14ac:dyDescent="0.35">
      <c r="A74" s="108"/>
      <c r="B74" s="13" t="s">
        <v>88</v>
      </c>
      <c r="C74" s="8"/>
      <c r="D74" s="24" t="s">
        <v>18</v>
      </c>
      <c r="E74" s="14">
        <v>400000</v>
      </c>
      <c r="F74" s="24" t="s">
        <v>18</v>
      </c>
      <c r="G74" s="24" t="s">
        <v>18</v>
      </c>
      <c r="H74" s="24" t="s">
        <v>18</v>
      </c>
      <c r="I74" s="24" t="s">
        <v>18</v>
      </c>
      <c r="J74" s="9"/>
      <c r="K74" s="14">
        <v>400000</v>
      </c>
    </row>
    <row r="75" spans="1:11" ht="15" customHeight="1" x14ac:dyDescent="0.35">
      <c r="A75" s="108"/>
      <c r="B75" s="13" t="s">
        <v>89</v>
      </c>
      <c r="C75" s="8"/>
      <c r="D75" s="24" t="s">
        <v>18</v>
      </c>
      <c r="E75" s="14">
        <v>122592</v>
      </c>
      <c r="F75" s="24" t="s">
        <v>18</v>
      </c>
      <c r="G75" s="24" t="s">
        <v>18</v>
      </c>
      <c r="H75" s="24" t="s">
        <v>18</v>
      </c>
      <c r="I75" s="24" t="s">
        <v>18</v>
      </c>
      <c r="J75" s="9"/>
      <c r="K75" s="14">
        <v>122592</v>
      </c>
    </row>
    <row r="76" spans="1:11" ht="15" customHeight="1" x14ac:dyDescent="0.35">
      <c r="A76" s="108"/>
      <c r="B76" s="13" t="s">
        <v>90</v>
      </c>
      <c r="C76" s="8"/>
      <c r="D76" s="24" t="s">
        <v>18</v>
      </c>
      <c r="E76" s="4">
        <v>1100000</v>
      </c>
      <c r="F76" s="24" t="s">
        <v>18</v>
      </c>
      <c r="G76" s="24" t="s">
        <v>18</v>
      </c>
      <c r="H76" s="24" t="s">
        <v>18</v>
      </c>
      <c r="I76" s="24" t="s">
        <v>18</v>
      </c>
      <c r="J76" s="9"/>
      <c r="K76" s="14">
        <v>1100000</v>
      </c>
    </row>
    <row r="77" spans="1:11" ht="15" customHeight="1" x14ac:dyDescent="0.35">
      <c r="A77" s="108"/>
      <c r="B77" s="13" t="s">
        <v>91</v>
      </c>
      <c r="C77" s="8"/>
      <c r="D77" s="24" t="s">
        <v>18</v>
      </c>
      <c r="E77" s="14">
        <v>106000</v>
      </c>
      <c r="F77" s="24" t="s">
        <v>18</v>
      </c>
      <c r="G77" s="24" t="s">
        <v>18</v>
      </c>
      <c r="H77" s="24" t="s">
        <v>18</v>
      </c>
      <c r="I77" s="24" t="s">
        <v>18</v>
      </c>
      <c r="J77" s="9"/>
      <c r="K77" s="14">
        <v>106000</v>
      </c>
    </row>
    <row r="78" spans="1:11" ht="15" customHeight="1" x14ac:dyDescent="0.35">
      <c r="A78" s="108"/>
      <c r="B78" s="13" t="s">
        <v>129</v>
      </c>
      <c r="C78" s="8"/>
      <c r="D78" s="24" t="s">
        <v>18</v>
      </c>
      <c r="E78" s="14">
        <v>886645.83</v>
      </c>
      <c r="F78" s="24" t="s">
        <v>18</v>
      </c>
      <c r="G78" s="24" t="s">
        <v>18</v>
      </c>
      <c r="H78" s="24" t="s">
        <v>18</v>
      </c>
      <c r="I78" s="24" t="s">
        <v>18</v>
      </c>
      <c r="J78" s="9"/>
      <c r="K78" s="14">
        <v>886645.83</v>
      </c>
    </row>
    <row r="79" spans="1:11" ht="15" customHeight="1" x14ac:dyDescent="0.35">
      <c r="A79" s="108"/>
      <c r="B79" s="13" t="s">
        <v>92</v>
      </c>
      <c r="C79" s="8"/>
      <c r="D79" s="24" t="s">
        <v>18</v>
      </c>
      <c r="E79" s="14">
        <f>175000+150000</f>
        <v>325000</v>
      </c>
      <c r="F79" s="24" t="s">
        <v>18</v>
      </c>
      <c r="G79" s="24" t="s">
        <v>18</v>
      </c>
      <c r="H79" s="24" t="s">
        <v>18</v>
      </c>
      <c r="I79" s="24" t="s">
        <v>18</v>
      </c>
      <c r="J79" s="9"/>
      <c r="K79" s="14">
        <f>175000+150000</f>
        <v>325000</v>
      </c>
    </row>
    <row r="80" spans="1:11" ht="28.5" customHeight="1" x14ac:dyDescent="0.35">
      <c r="A80" s="108"/>
      <c r="B80" s="13" t="s">
        <v>93</v>
      </c>
      <c r="C80" s="8"/>
      <c r="D80" s="32" t="s">
        <v>18</v>
      </c>
      <c r="E80" s="12">
        <v>300000</v>
      </c>
      <c r="F80" s="32" t="s">
        <v>18</v>
      </c>
      <c r="G80" s="32" t="s">
        <v>18</v>
      </c>
      <c r="H80" s="32" t="s">
        <v>18</v>
      </c>
      <c r="I80" s="32" t="s">
        <v>18</v>
      </c>
      <c r="J80" s="9"/>
      <c r="K80" s="12">
        <v>300000</v>
      </c>
    </row>
    <row r="81" spans="1:11" ht="15" customHeight="1" x14ac:dyDescent="0.35">
      <c r="A81" s="108"/>
      <c r="B81" s="13" t="s">
        <v>94</v>
      </c>
      <c r="C81" s="8"/>
      <c r="D81" s="24" t="s">
        <v>18</v>
      </c>
      <c r="E81" s="14">
        <v>200000</v>
      </c>
      <c r="F81" s="24" t="s">
        <v>18</v>
      </c>
      <c r="G81" s="24" t="s">
        <v>18</v>
      </c>
      <c r="H81" s="24" t="s">
        <v>18</v>
      </c>
      <c r="I81" s="24" t="s">
        <v>18</v>
      </c>
      <c r="J81" s="9"/>
      <c r="K81" s="14">
        <v>200000</v>
      </c>
    </row>
    <row r="82" spans="1:11" ht="15" customHeight="1" x14ac:dyDescent="0.35">
      <c r="A82" s="108"/>
      <c r="B82" s="13" t="s">
        <v>95</v>
      </c>
      <c r="C82" s="8"/>
      <c r="D82" s="24" t="s">
        <v>18</v>
      </c>
      <c r="E82" s="14">
        <v>70000</v>
      </c>
      <c r="F82" s="24" t="s">
        <v>18</v>
      </c>
      <c r="G82" s="24" t="s">
        <v>18</v>
      </c>
      <c r="H82" s="24" t="s">
        <v>18</v>
      </c>
      <c r="I82" s="24" t="s">
        <v>18</v>
      </c>
      <c r="J82" s="9"/>
      <c r="K82" s="14">
        <v>70000</v>
      </c>
    </row>
    <row r="83" spans="1:11" ht="15" customHeight="1" x14ac:dyDescent="0.35">
      <c r="A83" s="108"/>
      <c r="B83" s="13" t="s">
        <v>96</v>
      </c>
      <c r="C83" s="8"/>
      <c r="D83" s="24" t="s">
        <v>18</v>
      </c>
      <c r="E83" s="14">
        <v>253000</v>
      </c>
      <c r="F83" s="24" t="s">
        <v>18</v>
      </c>
      <c r="G83" s="24" t="s">
        <v>18</v>
      </c>
      <c r="H83" s="24" t="s">
        <v>18</v>
      </c>
      <c r="I83" s="24" t="s">
        <v>18</v>
      </c>
      <c r="J83" s="9"/>
      <c r="K83" s="14">
        <v>253000</v>
      </c>
    </row>
    <row r="84" spans="1:11" ht="15" customHeight="1" x14ac:dyDescent="0.35">
      <c r="A84" s="108"/>
      <c r="B84" s="13" t="s">
        <v>97</v>
      </c>
      <c r="C84" s="8"/>
      <c r="D84" s="24" t="s">
        <v>18</v>
      </c>
      <c r="E84" s="14">
        <v>120000</v>
      </c>
      <c r="F84" s="24" t="s">
        <v>18</v>
      </c>
      <c r="G84" s="24" t="s">
        <v>18</v>
      </c>
      <c r="H84" s="24" t="s">
        <v>18</v>
      </c>
      <c r="I84" s="24" t="s">
        <v>18</v>
      </c>
      <c r="J84" s="9"/>
      <c r="K84" s="14">
        <v>120000</v>
      </c>
    </row>
    <row r="85" spans="1:11" ht="15" customHeight="1" x14ac:dyDescent="0.35">
      <c r="A85" s="108"/>
      <c r="B85" s="13" t="s">
        <v>98</v>
      </c>
      <c r="C85" s="8"/>
      <c r="D85" s="24" t="s">
        <v>18</v>
      </c>
      <c r="E85" s="14">
        <v>735000</v>
      </c>
      <c r="F85" s="24" t="s">
        <v>18</v>
      </c>
      <c r="G85" s="24" t="s">
        <v>18</v>
      </c>
      <c r="H85" s="24" t="s">
        <v>18</v>
      </c>
      <c r="I85" s="24" t="s">
        <v>18</v>
      </c>
      <c r="J85" s="9"/>
      <c r="K85" s="14">
        <v>735000</v>
      </c>
    </row>
    <row r="86" spans="1:11" ht="15" customHeight="1" x14ac:dyDescent="0.35">
      <c r="A86" s="108"/>
      <c r="B86" s="13" t="s">
        <v>99</v>
      </c>
      <c r="C86" s="8"/>
      <c r="D86" s="24" t="s">
        <v>18</v>
      </c>
      <c r="E86" s="14">
        <v>550000</v>
      </c>
      <c r="F86" s="24" t="s">
        <v>18</v>
      </c>
      <c r="G86" s="24" t="s">
        <v>18</v>
      </c>
      <c r="H86" s="24" t="s">
        <v>18</v>
      </c>
      <c r="I86" s="24" t="s">
        <v>18</v>
      </c>
      <c r="J86" s="9"/>
      <c r="K86" s="14">
        <v>550000</v>
      </c>
    </row>
    <row r="87" spans="1:11" ht="15" customHeight="1" x14ac:dyDescent="0.35">
      <c r="A87" s="108"/>
      <c r="B87" s="13" t="s">
        <v>100</v>
      </c>
      <c r="C87" s="8"/>
      <c r="D87" s="24" t="s">
        <v>18</v>
      </c>
      <c r="E87" s="14">
        <v>350000</v>
      </c>
      <c r="F87" s="24" t="s">
        <v>18</v>
      </c>
      <c r="G87" s="24" t="s">
        <v>18</v>
      </c>
      <c r="H87" s="24" t="s">
        <v>18</v>
      </c>
      <c r="I87" s="24" t="s">
        <v>18</v>
      </c>
      <c r="J87" s="9"/>
      <c r="K87" s="14">
        <v>350000</v>
      </c>
    </row>
    <row r="88" spans="1:11" ht="15" customHeight="1" x14ac:dyDescent="0.35">
      <c r="A88" s="108"/>
      <c r="B88" s="13" t="s">
        <v>101</v>
      </c>
      <c r="C88" s="8"/>
      <c r="D88" s="24" t="s">
        <v>18</v>
      </c>
      <c r="E88" s="14">
        <v>123250</v>
      </c>
      <c r="F88" s="24" t="s">
        <v>18</v>
      </c>
      <c r="G88" s="24" t="s">
        <v>18</v>
      </c>
      <c r="H88" s="24" t="s">
        <v>18</v>
      </c>
      <c r="I88" s="24" t="s">
        <v>18</v>
      </c>
      <c r="J88" s="9"/>
      <c r="K88" s="14">
        <v>123250</v>
      </c>
    </row>
    <row r="89" spans="1:11" ht="15" customHeight="1" x14ac:dyDescent="0.35">
      <c r="A89" s="108"/>
      <c r="B89" s="13" t="s">
        <v>102</v>
      </c>
      <c r="C89" s="8"/>
      <c r="D89" s="24" t="s">
        <v>18</v>
      </c>
      <c r="E89" s="14">
        <v>160000</v>
      </c>
      <c r="F89" s="24" t="s">
        <v>18</v>
      </c>
      <c r="G89" s="24" t="s">
        <v>18</v>
      </c>
      <c r="H89" s="24" t="s">
        <v>18</v>
      </c>
      <c r="I89" s="24" t="s">
        <v>18</v>
      </c>
      <c r="J89" s="9"/>
      <c r="K89" s="14">
        <v>160000</v>
      </c>
    </row>
    <row r="90" spans="1:11" ht="15" customHeight="1" x14ac:dyDescent="0.35">
      <c r="A90" s="108"/>
      <c r="B90" s="31" t="s">
        <v>103</v>
      </c>
      <c r="C90" s="8"/>
      <c r="D90" s="24" t="s">
        <v>18</v>
      </c>
      <c r="E90" s="14">
        <v>95000</v>
      </c>
      <c r="F90" s="24" t="s">
        <v>18</v>
      </c>
      <c r="G90" s="24" t="s">
        <v>18</v>
      </c>
      <c r="H90" s="24" t="s">
        <v>18</v>
      </c>
      <c r="I90" s="24" t="s">
        <v>18</v>
      </c>
      <c r="J90" s="9"/>
      <c r="K90" s="14">
        <v>95000</v>
      </c>
    </row>
    <row r="91" spans="1:11" ht="15" customHeight="1" x14ac:dyDescent="0.35">
      <c r="A91" s="108"/>
      <c r="B91" s="13" t="s">
        <v>104</v>
      </c>
      <c r="C91" s="8"/>
      <c r="D91" s="24" t="s">
        <v>18</v>
      </c>
      <c r="E91" s="14">
        <v>940000</v>
      </c>
      <c r="F91" s="24" t="s">
        <v>18</v>
      </c>
      <c r="G91" s="24" t="s">
        <v>18</v>
      </c>
      <c r="H91" s="24" t="s">
        <v>18</v>
      </c>
      <c r="I91" s="24" t="s">
        <v>18</v>
      </c>
      <c r="J91" s="9"/>
      <c r="K91" s="14">
        <v>940000</v>
      </c>
    </row>
    <row r="92" spans="1:11" ht="15" customHeight="1" x14ac:dyDescent="0.35">
      <c r="A92" s="108"/>
      <c r="B92" s="13" t="s">
        <v>105</v>
      </c>
      <c r="C92" s="8"/>
      <c r="D92" s="24" t="s">
        <v>18</v>
      </c>
      <c r="E92" s="14">
        <f>250000+95000</f>
        <v>345000</v>
      </c>
      <c r="F92" s="24" t="s">
        <v>18</v>
      </c>
      <c r="G92" s="24" t="s">
        <v>18</v>
      </c>
      <c r="H92" s="24" t="s">
        <v>18</v>
      </c>
      <c r="I92" s="24" t="s">
        <v>18</v>
      </c>
      <c r="J92" s="9"/>
      <c r="K92" s="14">
        <f>250000+95000</f>
        <v>345000</v>
      </c>
    </row>
    <row r="93" spans="1:11" ht="15" customHeight="1" x14ac:dyDescent="0.35">
      <c r="A93" s="108"/>
      <c r="B93" s="31" t="s">
        <v>106</v>
      </c>
      <c r="C93" s="8"/>
      <c r="D93" s="24" t="s">
        <v>18</v>
      </c>
      <c r="E93" s="14">
        <f>340000+200000</f>
        <v>540000</v>
      </c>
      <c r="F93" s="24" t="s">
        <v>18</v>
      </c>
      <c r="G93" s="24" t="s">
        <v>18</v>
      </c>
      <c r="H93" s="24" t="s">
        <v>18</v>
      </c>
      <c r="I93" s="24" t="s">
        <v>18</v>
      </c>
      <c r="J93" s="9"/>
      <c r="K93" s="14">
        <f>340000+200000</f>
        <v>540000</v>
      </c>
    </row>
    <row r="94" spans="1:11" ht="15" customHeight="1" x14ac:dyDescent="0.35">
      <c r="A94" s="108"/>
      <c r="B94" s="31" t="s">
        <v>107</v>
      </c>
      <c r="C94" s="8"/>
      <c r="D94" s="24" t="s">
        <v>18</v>
      </c>
      <c r="E94" s="14">
        <f>200000+240000+200000</f>
        <v>640000</v>
      </c>
      <c r="F94" s="24" t="s">
        <v>18</v>
      </c>
      <c r="G94" s="24" t="s">
        <v>18</v>
      </c>
      <c r="H94" s="24" t="s">
        <v>18</v>
      </c>
      <c r="I94" s="24" t="s">
        <v>18</v>
      </c>
      <c r="J94" s="9"/>
      <c r="K94" s="14">
        <f>200000+240000+200000</f>
        <v>640000</v>
      </c>
    </row>
    <row r="95" spans="1:11" ht="15" customHeight="1" x14ac:dyDescent="0.35">
      <c r="A95" s="108"/>
      <c r="B95" s="13" t="s">
        <v>108</v>
      </c>
      <c r="C95" s="8"/>
      <c r="D95" s="24" t="s">
        <v>18</v>
      </c>
      <c r="E95" s="14">
        <f>1131000+1000000</f>
        <v>2131000</v>
      </c>
      <c r="F95" s="24" t="s">
        <v>18</v>
      </c>
      <c r="G95" s="24" t="s">
        <v>18</v>
      </c>
      <c r="H95" s="24" t="s">
        <v>18</v>
      </c>
      <c r="I95" s="24" t="s">
        <v>18</v>
      </c>
      <c r="J95" s="9"/>
      <c r="K95" s="14">
        <f>1131000+1000000</f>
        <v>2131000</v>
      </c>
    </row>
    <row r="96" spans="1:11" ht="15" customHeight="1" x14ac:dyDescent="0.35">
      <c r="A96" s="108"/>
      <c r="B96" s="13" t="s">
        <v>109</v>
      </c>
      <c r="C96" s="8"/>
      <c r="D96" s="24" t="s">
        <v>18</v>
      </c>
      <c r="E96" s="14">
        <v>1728333.33</v>
      </c>
      <c r="F96" s="24" t="s">
        <v>18</v>
      </c>
      <c r="G96" s="24" t="s">
        <v>18</v>
      </c>
      <c r="H96" s="24" t="s">
        <v>18</v>
      </c>
      <c r="I96" s="24" t="s">
        <v>18</v>
      </c>
      <c r="J96" s="9"/>
      <c r="K96" s="14">
        <v>1728333.33</v>
      </c>
    </row>
    <row r="97" spans="1:11" ht="15" customHeight="1" x14ac:dyDescent="0.35">
      <c r="A97" s="108"/>
      <c r="B97" s="13" t="s">
        <v>110</v>
      </c>
      <c r="C97" s="8"/>
      <c r="D97" s="24" t="s">
        <v>18</v>
      </c>
      <c r="E97" s="14">
        <v>100000</v>
      </c>
      <c r="F97" s="24" t="s">
        <v>18</v>
      </c>
      <c r="G97" s="24" t="s">
        <v>18</v>
      </c>
      <c r="H97" s="24" t="s">
        <v>18</v>
      </c>
      <c r="I97" s="24" t="s">
        <v>18</v>
      </c>
      <c r="J97" s="9"/>
      <c r="K97" s="14">
        <v>100000</v>
      </c>
    </row>
    <row r="98" spans="1:11" ht="15" customHeight="1" x14ac:dyDescent="0.35">
      <c r="A98" s="108"/>
      <c r="B98" s="13" t="s">
        <v>111</v>
      </c>
      <c r="C98" s="8"/>
      <c r="D98" s="24" t="s">
        <v>18</v>
      </c>
      <c r="E98" s="14">
        <v>80000</v>
      </c>
      <c r="F98" s="24" t="s">
        <v>18</v>
      </c>
      <c r="G98" s="24" t="s">
        <v>18</v>
      </c>
      <c r="H98" s="24" t="s">
        <v>18</v>
      </c>
      <c r="I98" s="24" t="s">
        <v>18</v>
      </c>
      <c r="J98" s="9"/>
      <c r="K98" s="14">
        <v>80000</v>
      </c>
    </row>
    <row r="99" spans="1:11" ht="15" customHeight="1" x14ac:dyDescent="0.35">
      <c r="A99" s="108"/>
      <c r="B99" s="13" t="s">
        <v>112</v>
      </c>
      <c r="C99" s="8"/>
      <c r="D99" s="24" t="s">
        <v>18</v>
      </c>
      <c r="E99" s="14">
        <f>800000</f>
        <v>800000</v>
      </c>
      <c r="F99" s="24" t="s">
        <v>18</v>
      </c>
      <c r="G99" s="24" t="s">
        <v>18</v>
      </c>
      <c r="H99" s="24" t="s">
        <v>18</v>
      </c>
      <c r="I99" s="24" t="s">
        <v>18</v>
      </c>
      <c r="J99" s="9"/>
      <c r="K99" s="14">
        <f>800000</f>
        <v>800000</v>
      </c>
    </row>
    <row r="100" spans="1:11" ht="15" customHeight="1" x14ac:dyDescent="0.35">
      <c r="A100" s="108"/>
      <c r="B100" s="13" t="s">
        <v>113</v>
      </c>
      <c r="C100" s="8"/>
      <c r="D100" s="24" t="s">
        <v>18</v>
      </c>
      <c r="E100" s="14">
        <v>50000</v>
      </c>
      <c r="F100" s="24" t="s">
        <v>18</v>
      </c>
      <c r="G100" s="24" t="s">
        <v>18</v>
      </c>
      <c r="H100" s="24" t="s">
        <v>18</v>
      </c>
      <c r="I100" s="24" t="s">
        <v>18</v>
      </c>
      <c r="J100" s="9"/>
      <c r="K100" s="14">
        <v>50000</v>
      </c>
    </row>
    <row r="101" spans="1:11" ht="15" customHeight="1" x14ac:dyDescent="0.35">
      <c r="A101" s="108"/>
      <c r="B101" s="31" t="s">
        <v>114</v>
      </c>
      <c r="C101" s="8"/>
      <c r="D101" s="24" t="s">
        <v>18</v>
      </c>
      <c r="E101" s="14">
        <v>70000</v>
      </c>
      <c r="F101" s="24" t="s">
        <v>18</v>
      </c>
      <c r="G101" s="24" t="s">
        <v>18</v>
      </c>
      <c r="H101" s="24" t="s">
        <v>18</v>
      </c>
      <c r="I101" s="24" t="s">
        <v>18</v>
      </c>
      <c r="J101" s="9"/>
      <c r="K101" s="14">
        <v>70000</v>
      </c>
    </row>
    <row r="102" spans="1:11" ht="15" customHeight="1" x14ac:dyDescent="0.35">
      <c r="A102" s="108"/>
      <c r="B102" s="31" t="s">
        <v>115</v>
      </c>
      <c r="C102" s="8"/>
      <c r="D102" s="24" t="s">
        <v>18</v>
      </c>
      <c r="E102" s="14">
        <f>200000+100000+125000</f>
        <v>425000</v>
      </c>
      <c r="F102" s="24" t="s">
        <v>18</v>
      </c>
      <c r="G102" s="24" t="s">
        <v>18</v>
      </c>
      <c r="H102" s="24" t="s">
        <v>18</v>
      </c>
      <c r="I102" s="24" t="s">
        <v>18</v>
      </c>
      <c r="J102" s="9"/>
      <c r="K102" s="14">
        <f>200000+100000+125000</f>
        <v>425000</v>
      </c>
    </row>
    <row r="103" spans="1:11" ht="15" customHeight="1" x14ac:dyDescent="0.35">
      <c r="A103" s="108"/>
      <c r="B103" s="31" t="s">
        <v>116</v>
      </c>
      <c r="C103" s="8"/>
      <c r="D103" s="24" t="s">
        <v>18</v>
      </c>
      <c r="E103" s="14">
        <v>95833.33</v>
      </c>
      <c r="F103" s="24" t="s">
        <v>18</v>
      </c>
      <c r="G103" s="24" t="s">
        <v>18</v>
      </c>
      <c r="H103" s="24" t="s">
        <v>18</v>
      </c>
      <c r="I103" s="24" t="s">
        <v>18</v>
      </c>
      <c r="J103" s="9"/>
      <c r="K103" s="14">
        <v>95833.33</v>
      </c>
    </row>
    <row r="104" spans="1:11" ht="15" customHeight="1" x14ac:dyDescent="0.35">
      <c r="A104" s="108"/>
      <c r="B104" s="31" t="s">
        <v>117</v>
      </c>
      <c r="C104" s="8"/>
      <c r="D104" s="24" t="s">
        <v>18</v>
      </c>
      <c r="E104" s="14">
        <v>600000</v>
      </c>
      <c r="F104" s="24" t="s">
        <v>18</v>
      </c>
      <c r="G104" s="24" t="s">
        <v>18</v>
      </c>
      <c r="H104" s="24" t="s">
        <v>18</v>
      </c>
      <c r="I104" s="24" t="s">
        <v>18</v>
      </c>
      <c r="J104" s="9"/>
      <c r="K104" s="14">
        <v>600000</v>
      </c>
    </row>
    <row r="105" spans="1:11" ht="15" customHeight="1" x14ac:dyDescent="0.35">
      <c r="A105" s="108"/>
      <c r="B105" s="31" t="s">
        <v>118</v>
      </c>
      <c r="C105" s="8"/>
      <c r="D105" s="24" t="s">
        <v>18</v>
      </c>
      <c r="E105" s="14">
        <f>400000+299000+1600000</f>
        <v>2299000</v>
      </c>
      <c r="F105" s="24" t="s">
        <v>18</v>
      </c>
      <c r="G105" s="24" t="s">
        <v>18</v>
      </c>
      <c r="H105" s="24" t="s">
        <v>18</v>
      </c>
      <c r="I105" s="24" t="s">
        <v>18</v>
      </c>
      <c r="J105" s="9"/>
      <c r="K105" s="14">
        <f>400000+299000+1600000</f>
        <v>2299000</v>
      </c>
    </row>
    <row r="106" spans="1:11" ht="15" customHeight="1" x14ac:dyDescent="0.35">
      <c r="A106" s="108"/>
      <c r="B106" s="31" t="s">
        <v>119</v>
      </c>
      <c r="C106" s="8"/>
      <c r="D106" s="24" t="s">
        <v>18</v>
      </c>
      <c r="E106" s="11">
        <f>664000+571999.99</f>
        <v>1235999.99</v>
      </c>
      <c r="F106" s="24" t="s">
        <v>18</v>
      </c>
      <c r="G106" s="24" t="s">
        <v>18</v>
      </c>
      <c r="H106" s="24" t="s">
        <v>18</v>
      </c>
      <c r="I106" s="24" t="s">
        <v>18</v>
      </c>
      <c r="J106" s="9"/>
      <c r="K106" s="14">
        <v>664000</v>
      </c>
    </row>
    <row r="107" spans="1:11" ht="15" customHeight="1" x14ac:dyDescent="0.35">
      <c r="A107" s="108"/>
      <c r="B107" s="31" t="s">
        <v>120</v>
      </c>
      <c r="C107" s="8"/>
      <c r="D107" s="24" t="s">
        <v>18</v>
      </c>
      <c r="E107" s="11">
        <v>128500</v>
      </c>
      <c r="F107" s="24" t="s">
        <v>18</v>
      </c>
      <c r="G107" s="24" t="s">
        <v>18</v>
      </c>
      <c r="H107" s="24" t="s">
        <v>18</v>
      </c>
      <c r="I107" s="24" t="s">
        <v>18</v>
      </c>
      <c r="J107" s="9"/>
      <c r="K107" s="14">
        <v>128500</v>
      </c>
    </row>
    <row r="108" spans="1:11" ht="15" customHeight="1" x14ac:dyDescent="0.35">
      <c r="A108" s="108"/>
      <c r="B108" s="31" t="s">
        <v>121</v>
      </c>
      <c r="C108" s="8"/>
      <c r="D108" s="24" t="s">
        <v>18</v>
      </c>
      <c r="E108" s="11">
        <f>220000+220000+1249999.99+414500+2166.67</f>
        <v>2106666.66</v>
      </c>
      <c r="F108" s="24" t="s">
        <v>18</v>
      </c>
      <c r="G108" s="24" t="s">
        <v>18</v>
      </c>
      <c r="H108" s="24" t="s">
        <v>18</v>
      </c>
      <c r="I108" s="24" t="s">
        <v>18</v>
      </c>
      <c r="J108" s="9"/>
      <c r="K108" s="14">
        <f>220000+220000+1249999.99+414500+2166.67</f>
        <v>2106666.66</v>
      </c>
    </row>
    <row r="109" spans="1:11" ht="15" customHeight="1" x14ac:dyDescent="0.35">
      <c r="A109" s="108"/>
      <c r="B109" s="31" t="s">
        <v>122</v>
      </c>
      <c r="C109" s="8"/>
      <c r="D109" s="24" t="s">
        <v>18</v>
      </c>
      <c r="E109" s="11">
        <f>50000+72000</f>
        <v>122000</v>
      </c>
      <c r="F109" s="24" t="s">
        <v>18</v>
      </c>
      <c r="G109" s="24" t="s">
        <v>18</v>
      </c>
      <c r="H109" s="24" t="s">
        <v>18</v>
      </c>
      <c r="I109" s="24" t="s">
        <v>18</v>
      </c>
      <c r="J109" s="9"/>
      <c r="K109" s="14">
        <f>50000+72000</f>
        <v>122000</v>
      </c>
    </row>
    <row r="110" spans="1:11" ht="15" customHeight="1" x14ac:dyDescent="0.35">
      <c r="A110" s="108"/>
      <c r="B110" s="31" t="s">
        <v>5</v>
      </c>
      <c r="C110" s="8"/>
      <c r="D110" s="24" t="s">
        <v>18</v>
      </c>
      <c r="E110" s="11">
        <f>550000+120000</f>
        <v>670000</v>
      </c>
      <c r="F110" s="24" t="s">
        <v>18</v>
      </c>
      <c r="G110" s="24" t="s">
        <v>18</v>
      </c>
      <c r="H110" s="24" t="s">
        <v>18</v>
      </c>
      <c r="I110" s="24" t="s">
        <v>18</v>
      </c>
      <c r="J110" s="9"/>
      <c r="K110" s="14">
        <f>550000+120000</f>
        <v>670000</v>
      </c>
    </row>
    <row r="111" spans="1:11" ht="15" customHeight="1" x14ac:dyDescent="0.35">
      <c r="A111" s="108"/>
      <c r="B111" s="31" t="s">
        <v>123</v>
      </c>
      <c r="C111" s="8"/>
      <c r="D111" s="24" t="s">
        <v>18</v>
      </c>
      <c r="E111" s="12">
        <f>255000+175000+850000</f>
        <v>1280000</v>
      </c>
      <c r="F111" s="24" t="s">
        <v>18</v>
      </c>
      <c r="G111" s="24" t="s">
        <v>18</v>
      </c>
      <c r="H111" s="24" t="s">
        <v>18</v>
      </c>
      <c r="I111" s="24" t="s">
        <v>18</v>
      </c>
      <c r="J111" s="9"/>
      <c r="K111" s="15">
        <f>255000+175000+850000</f>
        <v>1280000</v>
      </c>
    </row>
    <row r="112" spans="1:11" ht="15" customHeight="1" x14ac:dyDescent="0.35">
      <c r="A112" s="108"/>
      <c r="B112" s="31" t="s">
        <v>124</v>
      </c>
      <c r="C112" s="8"/>
      <c r="D112" s="24" t="s">
        <v>18</v>
      </c>
      <c r="E112" s="11">
        <f>250000+250000</f>
        <v>500000</v>
      </c>
      <c r="F112" s="24" t="s">
        <v>18</v>
      </c>
      <c r="G112" s="24" t="s">
        <v>18</v>
      </c>
      <c r="H112" s="24" t="s">
        <v>18</v>
      </c>
      <c r="I112" s="24" t="s">
        <v>18</v>
      </c>
      <c r="J112" s="9"/>
      <c r="K112" s="14">
        <f>250000+250000</f>
        <v>500000</v>
      </c>
    </row>
    <row r="113" spans="1:11" ht="15" customHeight="1" x14ac:dyDescent="0.35">
      <c r="A113" s="108"/>
      <c r="B113" s="13" t="s">
        <v>125</v>
      </c>
      <c r="C113" s="8"/>
      <c r="D113" s="24" t="s">
        <v>18</v>
      </c>
      <c r="E113" s="11">
        <f>83333.33+200000+200000</f>
        <v>483333.33</v>
      </c>
      <c r="F113" s="24" t="s">
        <v>18</v>
      </c>
      <c r="G113" s="24" t="s">
        <v>18</v>
      </c>
      <c r="H113" s="24" t="s">
        <v>18</v>
      </c>
      <c r="I113" s="24" t="s">
        <v>18</v>
      </c>
      <c r="J113" s="9"/>
      <c r="K113" s="14">
        <f>83333.33+200000+200000</f>
        <v>483333.33</v>
      </c>
    </row>
    <row r="114" spans="1:11" ht="15" customHeight="1" x14ac:dyDescent="0.35">
      <c r="A114" s="108"/>
      <c r="B114" s="31" t="s">
        <v>126</v>
      </c>
      <c r="C114" s="8"/>
      <c r="D114" s="24" t="s">
        <v>18</v>
      </c>
      <c r="E114" s="11">
        <v>150000</v>
      </c>
      <c r="F114" s="24" t="s">
        <v>18</v>
      </c>
      <c r="G114" s="24" t="s">
        <v>18</v>
      </c>
      <c r="H114" s="24" t="s">
        <v>18</v>
      </c>
      <c r="I114" s="24" t="s">
        <v>18</v>
      </c>
      <c r="J114" s="9"/>
      <c r="K114" s="14">
        <v>150000</v>
      </c>
    </row>
    <row r="115" spans="1:11" ht="29" customHeight="1" x14ac:dyDescent="0.35">
      <c r="A115" s="108"/>
      <c r="B115" s="13" t="s">
        <v>127</v>
      </c>
      <c r="C115" s="8"/>
      <c r="D115" s="24" t="s">
        <v>18</v>
      </c>
      <c r="E115" s="11">
        <v>620000</v>
      </c>
      <c r="F115" s="32" t="s">
        <v>18</v>
      </c>
      <c r="G115" s="32" t="s">
        <v>18</v>
      </c>
      <c r="H115" s="32" t="s">
        <v>18</v>
      </c>
      <c r="I115" s="32" t="s">
        <v>18</v>
      </c>
      <c r="J115" s="9"/>
      <c r="K115" s="11">
        <v>620000</v>
      </c>
    </row>
    <row r="116" spans="1:11" ht="15" customHeight="1" x14ac:dyDescent="0.35">
      <c r="A116" s="108"/>
      <c r="B116" s="13" t="s">
        <v>128</v>
      </c>
      <c r="C116" s="8"/>
      <c r="D116" s="24" t="s">
        <v>18</v>
      </c>
      <c r="E116" s="11">
        <v>350000</v>
      </c>
      <c r="F116" s="24" t="s">
        <v>18</v>
      </c>
      <c r="G116" s="24" t="s">
        <v>18</v>
      </c>
      <c r="H116" s="24" t="s">
        <v>18</v>
      </c>
      <c r="I116" s="24" t="s">
        <v>18</v>
      </c>
      <c r="J116" s="9"/>
      <c r="K116" s="14">
        <v>350000</v>
      </c>
    </row>
    <row r="117" spans="1:11" x14ac:dyDescent="0.35">
      <c r="A117" s="106"/>
      <c r="B117" s="113" t="s">
        <v>0</v>
      </c>
      <c r="C117" s="113"/>
      <c r="D117" s="20">
        <f>SUM(D21:D32)</f>
        <v>0</v>
      </c>
      <c r="E117" s="20">
        <f>SUM(E21:E116)</f>
        <v>59060354.469999999</v>
      </c>
      <c r="F117" s="20">
        <f>SUM(F21:F32)</f>
        <v>0</v>
      </c>
      <c r="G117" s="20">
        <f>SUM(G21:G32)</f>
        <v>0</v>
      </c>
      <c r="H117" s="20">
        <f>SUM(H21:H32)</f>
        <v>0</v>
      </c>
      <c r="I117" s="20">
        <f>SUM(I21:I32)</f>
        <v>0</v>
      </c>
      <c r="J117" s="9"/>
      <c r="K117" s="14">
        <f t="shared" ref="K117:K118" si="0">E117</f>
        <v>59060354.469999999</v>
      </c>
    </row>
    <row r="118" spans="1:11" x14ac:dyDescent="0.35">
      <c r="A118" s="106"/>
      <c r="B118" s="113" t="s">
        <v>2</v>
      </c>
      <c r="C118" s="113"/>
      <c r="D118" s="24" t="s">
        <v>18</v>
      </c>
      <c r="E118" s="2">
        <v>96</v>
      </c>
      <c r="F118" s="24" t="s">
        <v>18</v>
      </c>
      <c r="G118" s="24" t="s">
        <v>18</v>
      </c>
      <c r="H118" s="24" t="s">
        <v>18</v>
      </c>
      <c r="I118" s="24" t="s">
        <v>18</v>
      </c>
      <c r="J118" s="9"/>
      <c r="K118" s="21">
        <f t="shared" si="0"/>
        <v>96</v>
      </c>
    </row>
    <row r="119" spans="1:11" x14ac:dyDescent="0.35">
      <c r="A119" s="107"/>
      <c r="B119" s="113" t="s">
        <v>3</v>
      </c>
      <c r="C119" s="113"/>
      <c r="D119" s="2" t="s">
        <v>1</v>
      </c>
      <c r="E119" s="18">
        <v>1</v>
      </c>
      <c r="F119" s="5" t="s">
        <v>1</v>
      </c>
      <c r="G119" s="5" t="s">
        <v>1</v>
      </c>
      <c r="H119" s="5" t="s">
        <v>1</v>
      </c>
      <c r="I119" s="5" t="s">
        <v>1</v>
      </c>
      <c r="J119" s="9"/>
      <c r="K119" s="19">
        <v>1</v>
      </c>
    </row>
    <row r="120" spans="1:11" ht="15" customHeight="1" x14ac:dyDescent="0.35">
      <c r="A120" s="105"/>
      <c r="B120" s="47" t="s">
        <v>25</v>
      </c>
      <c r="C120" s="48"/>
      <c r="D120" s="48"/>
      <c r="E120" s="48"/>
      <c r="F120" s="48"/>
      <c r="G120" s="48"/>
      <c r="H120" s="48"/>
      <c r="I120" s="48"/>
      <c r="J120" s="48"/>
      <c r="K120" s="49"/>
    </row>
    <row r="121" spans="1:11" x14ac:dyDescent="0.35">
      <c r="A121" s="106"/>
      <c r="B121" s="50"/>
      <c r="C121" s="51"/>
      <c r="D121" s="51"/>
      <c r="E121" s="51"/>
      <c r="F121" s="51"/>
      <c r="G121" s="51"/>
      <c r="H121" s="51"/>
      <c r="I121" s="51"/>
      <c r="J121" s="51"/>
      <c r="K121" s="52"/>
    </row>
    <row r="122" spans="1:11" x14ac:dyDescent="0.35">
      <c r="A122" s="106"/>
      <c r="B122" s="53"/>
      <c r="C122" s="54"/>
      <c r="D122" s="54"/>
      <c r="E122" s="54"/>
      <c r="F122" s="54"/>
      <c r="G122" s="54"/>
      <c r="H122" s="54"/>
      <c r="I122" s="54"/>
      <c r="J122" s="54"/>
      <c r="K122" s="55"/>
    </row>
    <row r="123" spans="1:11" ht="14.5" customHeight="1" x14ac:dyDescent="0.35">
      <c r="A123" s="106"/>
      <c r="B123" s="36" t="s">
        <v>26</v>
      </c>
      <c r="C123" s="37"/>
      <c r="D123" s="22" t="s">
        <v>18</v>
      </c>
      <c r="E123" s="22">
        <v>70</v>
      </c>
      <c r="F123" s="22" t="s">
        <v>18</v>
      </c>
      <c r="G123" s="22" t="s">
        <v>18</v>
      </c>
      <c r="H123" s="22" t="s">
        <v>18</v>
      </c>
      <c r="I123" s="22" t="s">
        <v>18</v>
      </c>
      <c r="J123" s="25"/>
      <c r="K123" s="27" t="str">
        <f>H123</f>
        <v>not applicable</v>
      </c>
    </row>
    <row r="124" spans="1:11" x14ac:dyDescent="0.35">
      <c r="A124" s="106"/>
      <c r="B124" s="36" t="s">
        <v>22</v>
      </c>
      <c r="C124" s="37"/>
      <c r="D124" s="22" t="s">
        <v>18</v>
      </c>
      <c r="E124" s="22">
        <v>70</v>
      </c>
      <c r="F124" s="22" t="s">
        <v>18</v>
      </c>
      <c r="G124" s="22" t="s">
        <v>18</v>
      </c>
      <c r="H124" s="22" t="s">
        <v>18</v>
      </c>
      <c r="I124" s="22" t="s">
        <v>18</v>
      </c>
      <c r="J124" s="25"/>
      <c r="K124" s="27" t="str">
        <f>H124</f>
        <v>not applicable</v>
      </c>
    </row>
    <row r="125" spans="1:11" ht="15" customHeight="1" x14ac:dyDescent="0.35">
      <c r="A125" s="107"/>
      <c r="B125" s="36" t="s">
        <v>27</v>
      </c>
      <c r="C125" s="37"/>
      <c r="D125" s="22" t="s">
        <v>1</v>
      </c>
      <c r="E125" s="29" t="s">
        <v>1</v>
      </c>
      <c r="F125" s="26" t="s">
        <v>1</v>
      </c>
      <c r="G125" s="26" t="s">
        <v>1</v>
      </c>
      <c r="H125" s="26" t="s">
        <v>1</v>
      </c>
      <c r="I125" s="26" t="s">
        <v>1</v>
      </c>
      <c r="J125" s="25"/>
      <c r="K125" s="25">
        <v>100</v>
      </c>
    </row>
    <row r="126" spans="1:11" ht="33" customHeight="1" x14ac:dyDescent="0.35">
      <c r="A126" s="102" t="s">
        <v>28</v>
      </c>
      <c r="B126" s="103"/>
      <c r="C126" s="103"/>
      <c r="D126" s="103"/>
      <c r="E126" s="103"/>
      <c r="F126" s="103"/>
      <c r="G126" s="103"/>
      <c r="H126" s="103"/>
      <c r="I126" s="103"/>
      <c r="J126" s="103"/>
      <c r="K126" s="104"/>
    </row>
    <row r="127" spans="1:11" ht="15" customHeight="1" x14ac:dyDescent="0.35">
      <c r="A127" s="80"/>
      <c r="B127" s="59" t="s">
        <v>29</v>
      </c>
      <c r="C127" s="60"/>
      <c r="D127" s="60"/>
      <c r="E127" s="60"/>
      <c r="F127" s="60"/>
      <c r="G127" s="60"/>
      <c r="H127" s="60"/>
      <c r="I127" s="60"/>
      <c r="J127" s="60"/>
      <c r="K127" s="61"/>
    </row>
    <row r="128" spans="1:11" x14ac:dyDescent="0.35">
      <c r="A128" s="81"/>
      <c r="B128" s="62"/>
      <c r="C128" s="63"/>
      <c r="D128" s="63"/>
      <c r="E128" s="63"/>
      <c r="F128" s="63"/>
      <c r="G128" s="63"/>
      <c r="H128" s="63"/>
      <c r="I128" s="63"/>
      <c r="J128" s="63"/>
      <c r="K128" s="64"/>
    </row>
    <row r="129" spans="1:13" x14ac:dyDescent="0.35">
      <c r="A129" s="81"/>
      <c r="B129" s="65"/>
      <c r="C129" s="66"/>
      <c r="D129" s="66"/>
      <c r="E129" s="66"/>
      <c r="F129" s="66"/>
      <c r="G129" s="66"/>
      <c r="H129" s="66"/>
      <c r="I129" s="66"/>
      <c r="J129" s="66"/>
      <c r="K129" s="67"/>
    </row>
    <row r="130" spans="1:13" ht="15" customHeight="1" x14ac:dyDescent="0.35">
      <c r="A130" s="81"/>
      <c r="B130" s="68" t="s">
        <v>30</v>
      </c>
      <c r="C130" s="69"/>
      <c r="D130" s="69"/>
      <c r="E130" s="69"/>
      <c r="F130" s="69"/>
      <c r="G130" s="69"/>
      <c r="H130" s="69"/>
      <c r="I130" s="70"/>
      <c r="J130" s="77" t="s">
        <v>31</v>
      </c>
      <c r="K130" s="83" t="s">
        <v>18</v>
      </c>
    </row>
    <row r="131" spans="1:13" x14ac:dyDescent="0.35">
      <c r="A131" s="81"/>
      <c r="B131" s="71"/>
      <c r="C131" s="72"/>
      <c r="D131" s="72"/>
      <c r="E131" s="72"/>
      <c r="F131" s="72"/>
      <c r="G131" s="72"/>
      <c r="H131" s="72"/>
      <c r="I131" s="73"/>
      <c r="J131" s="78"/>
      <c r="K131" s="84"/>
    </row>
    <row r="132" spans="1:13" x14ac:dyDescent="0.35">
      <c r="A132" s="82"/>
      <c r="B132" s="74"/>
      <c r="C132" s="75"/>
      <c r="D132" s="75"/>
      <c r="E132" s="75"/>
      <c r="F132" s="75"/>
      <c r="G132" s="75"/>
      <c r="H132" s="75"/>
      <c r="I132" s="76"/>
      <c r="J132" s="79"/>
      <c r="K132" s="85"/>
    </row>
    <row r="133" spans="1:13" x14ac:dyDescent="0.35">
      <c r="K133" s="34" t="e">
        <f>K14+K123</f>
        <v>#VALUE!</v>
      </c>
    </row>
    <row r="134" spans="1:13" x14ac:dyDescent="0.35">
      <c r="K134" s="35"/>
      <c r="M134" s="6"/>
    </row>
    <row r="135" spans="1:13" x14ac:dyDescent="0.35">
      <c r="K135" s="35"/>
    </row>
  </sheetData>
  <sheetProtection sheet="1" objects="1" scenarios="1"/>
  <mergeCells count="37">
    <mergeCell ref="A4:K4"/>
    <mergeCell ref="A126:K126"/>
    <mergeCell ref="A120:A125"/>
    <mergeCell ref="A18:A119"/>
    <mergeCell ref="A5:A10"/>
    <mergeCell ref="B18:K20"/>
    <mergeCell ref="B117:C117"/>
    <mergeCell ref="B118:C118"/>
    <mergeCell ref="B119:C119"/>
    <mergeCell ref="A11:A16"/>
    <mergeCell ref="B11:K13"/>
    <mergeCell ref="B14:C14"/>
    <mergeCell ref="B15:C15"/>
    <mergeCell ref="B16:C16"/>
    <mergeCell ref="A1:H1"/>
    <mergeCell ref="I1:K1"/>
    <mergeCell ref="D2:D3"/>
    <mergeCell ref="E2:G2"/>
    <mergeCell ref="H2:I2"/>
    <mergeCell ref="J2:J3"/>
    <mergeCell ref="K2:K3"/>
    <mergeCell ref="A2:C3"/>
    <mergeCell ref="K133:K135"/>
    <mergeCell ref="B123:C123"/>
    <mergeCell ref="B124:C124"/>
    <mergeCell ref="B125:C125"/>
    <mergeCell ref="B5:K7"/>
    <mergeCell ref="B8:C8"/>
    <mergeCell ref="B9:C9"/>
    <mergeCell ref="B120:K122"/>
    <mergeCell ref="A17:K17"/>
    <mergeCell ref="B10:C10"/>
    <mergeCell ref="B127:K129"/>
    <mergeCell ref="B130:I132"/>
    <mergeCell ref="J130:J132"/>
    <mergeCell ref="A127:A132"/>
    <mergeCell ref="K130:K1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D188-AC70-4C16-894E-90FABA685DF8}">
  <dimension ref="A1:P12"/>
  <sheetViews>
    <sheetView zoomScale="85" zoomScaleNormal="85" workbookViewId="0">
      <selection activeCell="F15" sqref="F15"/>
    </sheetView>
  </sheetViews>
  <sheetFormatPr defaultRowHeight="14.5" x14ac:dyDescent="0.35"/>
  <cols>
    <col min="2" max="2" width="19.81640625" style="6" customWidth="1"/>
    <col min="3" max="3" width="43.7265625" style="6" customWidth="1"/>
    <col min="4" max="4" width="18.54296875" customWidth="1"/>
    <col min="5" max="5" width="22.26953125" customWidth="1"/>
    <col min="6" max="6" width="17" customWidth="1"/>
    <col min="7" max="7" width="17.54296875" customWidth="1"/>
    <col min="8" max="8" width="21.26953125" customWidth="1"/>
    <col min="9" max="9" width="18" customWidth="1"/>
    <col min="10" max="10" width="26.453125" customWidth="1"/>
    <col min="11" max="11" width="18.7265625" customWidth="1"/>
    <col min="12" max="12" width="21.453125" customWidth="1"/>
    <col min="13" max="13" width="15.54296875" customWidth="1"/>
    <col min="14" max="14" width="17.54296875" customWidth="1"/>
    <col min="15" max="15" width="0.26953125" customWidth="1"/>
  </cols>
  <sheetData>
    <row r="1" spans="1:16" ht="21" x14ac:dyDescent="0.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  <c r="M1" s="87"/>
      <c r="N1" s="87"/>
    </row>
    <row r="2" spans="1:16" ht="14.5" customHeight="1" x14ac:dyDescent="0.35">
      <c r="A2" s="118"/>
      <c r="B2" s="119"/>
      <c r="C2" s="119"/>
      <c r="D2" s="119"/>
      <c r="E2" s="119"/>
      <c r="F2" s="120"/>
      <c r="G2" s="88" t="s">
        <v>6</v>
      </c>
      <c r="H2" s="36" t="s">
        <v>7</v>
      </c>
      <c r="I2" s="90"/>
      <c r="J2" s="37"/>
      <c r="K2" s="36" t="s">
        <v>8</v>
      </c>
      <c r="L2" s="37"/>
      <c r="M2" s="124"/>
      <c r="N2" s="126" t="s">
        <v>9</v>
      </c>
      <c r="O2" s="6"/>
    </row>
    <row r="3" spans="1:16" ht="98.5" x14ac:dyDescent="0.35">
      <c r="A3" s="121"/>
      <c r="B3" s="122"/>
      <c r="C3" s="122"/>
      <c r="D3" s="122"/>
      <c r="E3" s="122"/>
      <c r="F3" s="123"/>
      <c r="G3" s="89"/>
      <c r="H3" s="22" t="s">
        <v>10</v>
      </c>
      <c r="I3" s="22" t="s">
        <v>11</v>
      </c>
      <c r="J3" s="23" t="s">
        <v>12</v>
      </c>
      <c r="K3" s="22" t="s">
        <v>13</v>
      </c>
      <c r="L3" s="22" t="s">
        <v>14</v>
      </c>
      <c r="M3" s="125"/>
      <c r="N3" s="89"/>
    </row>
    <row r="4" spans="1:16" ht="15" customHeight="1" x14ac:dyDescent="0.35">
      <c r="A4" s="114"/>
      <c r="B4" s="117" t="s">
        <v>32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6" x14ac:dyDescent="0.35">
      <c r="A5" s="115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6" x14ac:dyDescent="0.35">
      <c r="A6" s="115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spans="1:16" ht="14.5" customHeight="1" x14ac:dyDescent="0.35">
      <c r="A7" s="115"/>
      <c r="B7" s="113" t="s">
        <v>33</v>
      </c>
      <c r="C7" s="113"/>
      <c r="D7" s="113"/>
      <c r="E7" s="113"/>
      <c r="F7" s="113"/>
      <c r="G7" s="30" t="s">
        <v>18</v>
      </c>
      <c r="H7" s="30" t="s">
        <v>18</v>
      </c>
      <c r="I7" s="4" t="s">
        <v>34</v>
      </c>
      <c r="J7" s="4" t="s">
        <v>34</v>
      </c>
      <c r="K7" s="4" t="s">
        <v>34</v>
      </c>
      <c r="L7" s="4" t="s">
        <v>34</v>
      </c>
      <c r="M7" s="3"/>
      <c r="N7" s="1"/>
    </row>
    <row r="8" spans="1:16" ht="14.5" customHeight="1" x14ac:dyDescent="0.35">
      <c r="A8" s="115"/>
      <c r="B8" s="113" t="s">
        <v>35</v>
      </c>
      <c r="C8" s="113"/>
      <c r="D8" s="113"/>
      <c r="E8" s="113"/>
      <c r="F8" s="113"/>
      <c r="G8" s="30" t="s">
        <v>18</v>
      </c>
      <c r="H8" s="30" t="s">
        <v>18</v>
      </c>
      <c r="I8" s="2" t="s">
        <v>36</v>
      </c>
      <c r="J8" s="2" t="s">
        <v>36</v>
      </c>
      <c r="K8" s="2" t="s">
        <v>36</v>
      </c>
      <c r="L8" s="2" t="s">
        <v>36</v>
      </c>
      <c r="M8" s="3"/>
      <c r="N8" s="1"/>
    </row>
    <row r="9" spans="1:16" ht="15" customHeight="1" x14ac:dyDescent="0.35">
      <c r="A9" s="116"/>
      <c r="B9" s="113" t="s">
        <v>37</v>
      </c>
      <c r="C9" s="113"/>
      <c r="D9" s="113"/>
      <c r="E9" s="113"/>
      <c r="F9" s="113"/>
      <c r="G9" s="30" t="s">
        <v>18</v>
      </c>
      <c r="H9" s="30" t="s">
        <v>18</v>
      </c>
      <c r="I9" s="5">
        <v>1</v>
      </c>
      <c r="J9" s="5">
        <v>1</v>
      </c>
      <c r="K9" s="5">
        <v>1</v>
      </c>
      <c r="L9" s="5">
        <v>1</v>
      </c>
      <c r="M9" s="3"/>
      <c r="N9" s="3"/>
    </row>
    <row r="10" spans="1:16" ht="14.5" customHeight="1" x14ac:dyDescent="0.35">
      <c r="N10" s="34" t="s">
        <v>38</v>
      </c>
    </row>
    <row r="11" spans="1:16" x14ac:dyDescent="0.35">
      <c r="N11" s="35"/>
      <c r="P11" s="6"/>
    </row>
    <row r="12" spans="1:16" x14ac:dyDescent="0.35">
      <c r="N12" s="35"/>
    </row>
  </sheetData>
  <mergeCells count="14">
    <mergeCell ref="A1:K1"/>
    <mergeCell ref="L1:N1"/>
    <mergeCell ref="A2:F3"/>
    <mergeCell ref="G2:G3"/>
    <mergeCell ref="H2:J2"/>
    <mergeCell ref="K2:L2"/>
    <mergeCell ref="M2:M3"/>
    <mergeCell ref="N2:N3"/>
    <mergeCell ref="N10:N12"/>
    <mergeCell ref="A4:A9"/>
    <mergeCell ref="B4:N6"/>
    <mergeCell ref="B7:F7"/>
    <mergeCell ref="B8:F8"/>
    <mergeCell ref="B9:F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по раскрытию</vt:lpstr>
      <vt:lpstr>Таблица по раскрытию (2)</vt:lpstr>
    </vt:vector>
  </TitlesOfParts>
  <Company>Teva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Evgeniya Vinter</dc:creator>
  <cp:lastModifiedBy>Doktorovich, Alexandra</cp:lastModifiedBy>
  <cp:lastPrinted>2016-07-27T08:35:06Z</cp:lastPrinted>
  <dcterms:created xsi:type="dcterms:W3CDTF">2016-07-08T08:56:37Z</dcterms:created>
  <dcterms:modified xsi:type="dcterms:W3CDTF">2024-07-16T12:03:06Z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