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6. Раскрытия\Раскрытия_2024\"/>
    </mc:Choice>
  </mc:AlternateContent>
  <xr:revisionPtr revIDLastSave="0" documentId="13_ncr:1_{40458F0E-8CF4-41A6-8D8F-673C44156669}" xr6:coauthVersionLast="47" xr6:coauthVersionMax="47" xr10:uidLastSave="{00000000-0000-0000-0000-000000000000}"/>
  <workbookProtection workbookAlgorithmName="SHA-512" workbookHashValue="feUkFCPXrvitwsK/y2jQm4GBHDdpxVnTtisNaNs3iH8g1xUZZljEsB+avDum+aO07W+gTTn3rvJZDkuOjZDdSA==" workbookSaltValue="V2U9qKUlyemMZMupN04HVA==" workbookSpinCount="100000" lockStructure="1"/>
  <bookViews>
    <workbookView xWindow="-110" yWindow="-110" windowWidth="19420" windowHeight="10300" xr2:uid="{00000000-000D-0000-FFFF-FFFF00000000}"/>
  </bookViews>
  <sheets>
    <sheet name="Таблица по раскрытию" sheetId="4" r:id="rId1"/>
    <sheet name="Таблица по раскрытию (2)" sheetId="5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1" i="4" l="1"/>
  <c r="D118" i="4"/>
  <c r="K14" i="4"/>
  <c r="K134" i="4" s="1"/>
  <c r="K114" i="4"/>
  <c r="K113" i="4"/>
  <c r="K112" i="4"/>
  <c r="K111" i="4"/>
  <c r="K110" i="4"/>
  <c r="K109" i="4"/>
  <c r="K105" i="4"/>
  <c r="K102" i="4"/>
  <c r="K99" i="4"/>
  <c r="K95" i="4"/>
  <c r="K94" i="4"/>
  <c r="K93" i="4"/>
  <c r="K92" i="4"/>
  <c r="K79" i="4"/>
  <c r="K73" i="4"/>
  <c r="K64" i="4"/>
  <c r="K59" i="4"/>
  <c r="K57" i="4"/>
  <c r="K50" i="4"/>
  <c r="K49" i="4"/>
  <c r="K43" i="4"/>
  <c r="K42" i="4"/>
  <c r="K41" i="4"/>
  <c r="K39" i="4"/>
  <c r="K36" i="4"/>
  <c r="K30" i="4"/>
  <c r="K22" i="4"/>
  <c r="E64" i="4"/>
  <c r="E114" i="4"/>
  <c r="E113" i="4"/>
  <c r="E112" i="4"/>
  <c r="E111" i="4"/>
  <c r="E110" i="4"/>
  <c r="E109" i="4"/>
  <c r="E105" i="4"/>
  <c r="E102" i="4"/>
  <c r="E99" i="4"/>
  <c r="E95" i="4"/>
  <c r="E94" i="4"/>
  <c r="E93" i="4"/>
  <c r="E92" i="4"/>
  <c r="E79" i="4"/>
  <c r="E73" i="4"/>
  <c r="E59" i="4"/>
  <c r="E57" i="4"/>
  <c r="E50" i="4"/>
  <c r="E49" i="4"/>
  <c r="E43" i="4"/>
  <c r="E42" i="4"/>
  <c r="E41" i="4"/>
  <c r="E39" i="4"/>
  <c r="E36" i="4"/>
  <c r="E30" i="4"/>
  <c r="E22" i="4"/>
  <c r="K15" i="4"/>
  <c r="E118" i="4" l="1"/>
  <c r="K118" i="4" s="1"/>
  <c r="K125" i="4"/>
  <c r="F118" i="4"/>
  <c r="G118" i="4"/>
  <c r="H118" i="4"/>
  <c r="I118" i="4"/>
  <c r="K119" i="4"/>
  <c r="K124" i="4"/>
</calcChain>
</file>

<file path=xl/sharedStrings.xml><?xml version="1.0" encoding="utf-8"?>
<sst xmlns="http://schemas.openxmlformats.org/spreadsheetml/2006/main" count="695" uniqueCount="126">
  <si>
    <t>ОРГАНИЗАЦИИ ЗДРАВООХРАНЕНИЯ (ОЗ)</t>
  </si>
  <si>
    <r>
      <t xml:space="preserve">Пожертвования и гранты, осуществляемые в пользу ОЗ </t>
    </r>
    <r>
      <rPr>
        <i/>
        <sz val="11"/>
        <color theme="1"/>
        <rFont val="Calibri"/>
        <family val="2"/>
        <charset val="204"/>
        <scheme val="minor"/>
      </rPr>
      <t>(пункт 7.3.2)</t>
    </r>
  </si>
  <si>
    <r>
      <t xml:space="preserve">Покрытие расходов, связанных с проведением мероприятий                        </t>
    </r>
    <r>
      <rPr>
        <i/>
        <sz val="11"/>
        <color theme="1"/>
        <rFont val="Calibri"/>
        <family val="2"/>
        <charset val="204"/>
        <scheme val="minor"/>
      </rPr>
      <t>(подпункт 7.3.2.)</t>
    </r>
  </si>
  <si>
    <r>
      <t xml:space="preserve">Платежи за оказание услуг и консультирование </t>
    </r>
    <r>
      <rPr>
        <i/>
        <sz val="11"/>
        <color theme="1"/>
        <rFont val="Calibri"/>
        <family val="2"/>
        <charset val="204"/>
        <scheme val="minor"/>
      </rPr>
      <t>(подпункты 7.3.2 &amp; 7.3.3)</t>
    </r>
  </si>
  <si>
    <t>Спонсорские соглашения с ОЗ/ третьими лицами, привлеченными ОЗ для целей организации мероприятия</t>
  </si>
  <si>
    <t>Регистрационные взносы</t>
  </si>
  <si>
    <t>Проезд и проживание</t>
  </si>
  <si>
    <t>Платежи за оказание услуг и консультирование</t>
  </si>
  <si>
    <t>Расходы, связанные с договорами оказания услуг и консультирования, включая расходы на проезд и проживание, установленные в договоре</t>
  </si>
  <si>
    <t>СПЕЦИАЛИСТЫ ЗДРАВООХРАНЕНИЯ (СЗ)</t>
  </si>
  <si>
    <t>Общая сумма, относящаяся к передачам ценностей, осуществляемых в пользу таких получателей (СЗ) - подпункт 7.3.4</t>
  </si>
  <si>
    <t>Количество получателей, информация о которых раскрывается в общем виде, - подпункт 7.3.4</t>
  </si>
  <si>
    <t>не применимо</t>
  </si>
  <si>
    <t>Общая сумма, относящаяся к передачам ценностей, осуществляемых в пользу таких получателей (ОЗ) - подпункт 7.3.4</t>
  </si>
  <si>
    <t>%</t>
  </si>
  <si>
    <t>ИССЛЕДОВАНИЯ И РАЗРАБОТКИ</t>
  </si>
  <si>
    <t>ОБЩЕЕ РАСКРЫТИЕ</t>
  </si>
  <si>
    <t>Передачи ценностей в связи с проведением исследований и разработок (подпункт 7.3.6)</t>
  </si>
  <si>
    <t>сумма</t>
  </si>
  <si>
    <t xml:space="preserve">Количество получателей, информация о которых раскрывается индивидуально </t>
  </si>
  <si>
    <t>колич-во чел.</t>
  </si>
  <si>
    <t>% индивидуальных получателей от всего количества организаций здравоохранения - подпункт 7.3.4.</t>
  </si>
  <si>
    <t>% агрегированных получателей от всего количества организаций здравоохранения - подпункт 7.3.4.</t>
  </si>
  <si>
    <t>% индивидуальных получателей от всего количества специалистов здравоохранения - подпункт 7.3.4.</t>
  </si>
  <si>
    <t>% агрегированных получателей от всего количества специалистов здравоохранения - подпункт 7.3.4.</t>
  </si>
  <si>
    <r>
      <rPr>
        <b/>
        <sz val="11"/>
        <color theme="1"/>
        <rFont val="Calibri"/>
        <family val="2"/>
        <charset val="204"/>
        <scheme val="minor"/>
      </rPr>
      <t>ИТОГОВАЯ ОБЩАЯ СУММА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</si>
  <si>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ИТОГОВАЯ ОБЩАЯ СУММА</t>
  </si>
  <si>
    <t>Сумма передачи ценностей на иссл. и разработки</t>
  </si>
  <si>
    <t xml:space="preserve">ИНДИВИДУАЛЬНОЕ РАСКРЫТИЕ </t>
  </si>
  <si>
    <t>АГРЕГИРОВАННОЕ РАСКРЫТИЕ ИНФОРМАЦИИ в отношении ценностей, переданных СЗ, т.к. информация на может быть раскрыта на индивидуальной основе на закнных основаниях</t>
  </si>
  <si>
    <t>Всероссийская общественная организация «Союз реабилитологов России»</t>
  </si>
  <si>
    <t>Научно-исследовательский институт организации здравоохранения и медицинского менеджмента Департамента здравоохранения города Москвы (НИИОЗММ ДЗМ)</t>
  </si>
  <si>
    <t>РНИМУ имени Н. И. Пирогова</t>
  </si>
  <si>
    <t>ФГБОУ ВО САМГМУ МИНЗДРАВА РОССИИ</t>
  </si>
  <si>
    <t>Национальная Ассоциация Экспертов Качества и Безопасности Медицинской Деятельности</t>
  </si>
  <si>
    <t>ФГБНУ НИИ Ревматологии имени В. А. Насоновой</t>
  </si>
  <si>
    <t>НП "Национальная ассоциация экспертов по ДЦП"</t>
  </si>
  <si>
    <t>Профессиональная Ассоциация Медицинских Работников "Национальная Ассоциация Традиционной и Комплементарной Медицины"</t>
  </si>
  <si>
    <t>ФГБУ «НМИЦ ТО им. Р.Р. Вредена»</t>
  </si>
  <si>
    <t>Региональная Общественная организация "Санкт-Петербургское Гомеопатическое общество"</t>
  </si>
  <si>
    <t>Региональная Общественная организация "Северо-Западное общество по Изучению Боли"</t>
  </si>
  <si>
    <t>Автономная Некоммерческая организация Дополнительного Профессионального Образования "Учебный Центр "Интегративные Технологии"</t>
  </si>
  <si>
    <t>ФГБНУ НИИР ИМ. В.А. НАСОНОВОЙ</t>
  </si>
  <si>
    <t>ФГБОУ ВО КРАСГМУ ИМ. ПРОФ. В.Ф. ВОЙНО-ЯСЕНЕЦКОГО МИНЗДРАВА РОССИИ</t>
  </si>
  <si>
    <t>ЧУ ДПО "ОЦ"ВАШЕ ЗДОРОВЬЕ"</t>
  </si>
  <si>
    <t>АНО "МЕЖДУНАРОДНОЕ ОБЩЕСТВО "СТРЕСС ПОД КОНТРОЛЕМ"</t>
  </si>
  <si>
    <t xml:space="preserve">ФГ БОУ ВО КубГМУ Минздрава России </t>
  </si>
  <si>
    <t>Автономная Некоммерческая организация "Центр Развития Диагностики"</t>
  </si>
  <si>
    <t>Общероссийская Общественная организация "Всероссийское общество Неврологов"</t>
  </si>
  <si>
    <t>Общероссийская Общественная организация "Союз Педиатров России"</t>
  </si>
  <si>
    <t>Общероссийская Общественная организация Содействия Развитию Детской Респираторной Медицины "Педиатрическое Респираторное общество"</t>
  </si>
  <si>
    <t>ООО "Медфарм Конгресс"</t>
  </si>
  <si>
    <t>НО Российская ассоциация педиатрических центров (РАПЦ)</t>
  </si>
  <si>
    <t>Союз Медицинского Сообщества "Медицинская Палата Республики Башкортостан"</t>
  </si>
  <si>
    <t>Общество с ограниченной ответственностью "Кубанский научно-практический педиатрический центр"</t>
  </si>
  <si>
    <t>Автономная Некоммерческая организация Дополнительного Профессионального Образования "Нейронауки и образование"</t>
  </si>
  <si>
    <t>ФГБОУ ВО ИГМУ МИНЗДРАВА РОССИИ</t>
  </si>
  <si>
    <t>Ассоциация Нутрициологов и Коучей по Здоровью</t>
  </si>
  <si>
    <t>Департамент здравоохранения г. Москвы</t>
  </si>
  <si>
    <t>ГБУ РО "РОКБ"</t>
  </si>
  <si>
    <t>Федеральное государственное бюджетное учреждение науки Институт мозга человека им. Н.П. Бехтеревой Российской академии наук</t>
  </si>
  <si>
    <t>Общественная организация "Российское гомеопатическое общество"</t>
  </si>
  <si>
    <t>Региональная Общественная организация по Развитию Педиатрии в Республике Башкортостан "Республиканское общество Педиатров Башкортостана"</t>
  </si>
  <si>
    <t>ФГБОУ ДПО РМАНПО МИНЗДРАВА РОССИИ</t>
  </si>
  <si>
    <t>ООО «Центр содействия образованию врачей и фармацевтов»</t>
  </si>
  <si>
    <t>Региональная Научно-Медицинская Общественная организация Терапевтов Республики Татарстан</t>
  </si>
  <si>
    <t>ФГБОУ ВО КГМУ МИНЗДРАВА РОССИИ</t>
  </si>
  <si>
    <t>ФГБОУ ВО НГМУ МИНЗДРАВА РОССИИ</t>
  </si>
  <si>
    <t>ФГБУ ФСНКЦ ФМБА РОССИИ</t>
  </si>
  <si>
    <t>ФГАОУ ВО ПЕРВЫЙ МГМУ ИМ.И.М. СЕЧЕНОВА МИНЗДРАВА РОССИИ (СЕЧЕНОВСКИЙ УНИВЕРСИТЕТ)</t>
  </si>
  <si>
    <t>ФГБОУ ВО "РОССИЙСКИЙ УНИВЕРСИТЕТ МЕДИЦИНЫ" МИНЗДРАВА РОССИИ</t>
  </si>
  <si>
    <t>Национальная медицинская ассоциация оториноларингологов</t>
  </si>
  <si>
    <t>ООО "Медкон"</t>
  </si>
  <si>
    <t>Автономная Некоммерческая организация "Академия Интервенционной Медицины"</t>
  </si>
  <si>
    <t>ООО "АНТАРЕС МЕДИА"</t>
  </si>
  <si>
    <t>Ассоциация по Обеспечению Эффективного Сотрудничества Специалистов в Области Междисциплинарной Медицины</t>
  </si>
  <si>
    <t>Ассоциация Оториноларингологов, Сурдологов-Оториноларингологов Республики Башкортостан</t>
  </si>
  <si>
    <t>ООО "Башкирский НИИ травматологии и ортопедии"</t>
  </si>
  <si>
    <t>ФГБОУ ВО СЗГМУ ИМ. И.И. МЕЧНИКОВА МИНЗДРАВА РОССИИ</t>
  </si>
  <si>
    <t>ФГБОУ ВО ПСПБГМУ ИМ. И.П. ПАВЛОВА МИНЗДРАВА РОССИИ</t>
  </si>
  <si>
    <t>Общероссийская общественная организация «Ассоциация Травматологов-ортопедов России» (АТОР)</t>
  </si>
  <si>
    <t>Медицинская Ассоциация Специалистов по Лечению и Изучению Остеонекроза</t>
  </si>
  <si>
    <t>АНО НПД "ЛИГА ПРАКТИКУЮЩИХ ВРАЧЕЙ"</t>
  </si>
  <si>
    <t>Министерство здравоохранения Нижегородской области</t>
  </si>
  <si>
    <t>Нижегородская региональная общественная организация "Врачебная палата"</t>
  </si>
  <si>
    <t>ИГМАПО - филиал ФГБОУ ДПО РМАНПО МИНЗДРАВА РОССИИ</t>
  </si>
  <si>
    <t>Союз Медицинского Сообщества "Ассоциация Работников Здравоохранения Воронежской Области"</t>
  </si>
  <si>
    <t>ООО "Интернейшнл Бизнес центр"</t>
  </si>
  <si>
    <t>ФГБОУ ВО БГМУ МИНЗДРАВА РОССИИ</t>
  </si>
  <si>
    <t>Татарстанская общественная организация «Комитет исследователей рассеянного склероза и нейродегенеративных заболеваний»</t>
  </si>
  <si>
    <t>Министерство здравоохранения Республики Башкортостан</t>
  </si>
  <si>
    <t>Региональная Общественная организация "Ассоциация Терапевтов Республики Башкортостан"</t>
  </si>
  <si>
    <t>Ассоциация Организаций и Граждан в Сфере Медицины, Фармации и Здравоохранения "Междисциплинарный Медицинский Альянс"</t>
  </si>
  <si>
    <t>Общероссийская общественная организация "Ассоциация ревматологов России"</t>
  </si>
  <si>
    <t>АГРЕГИРОВАННОЕ РАСКРЫТИЕ ИНФОРМАЦИИ в отношении ценностей, переданных ОЗ, т.к. информация на может быть раскрыта на индивидуальной основе на законных основаниях</t>
  </si>
  <si>
    <t xml:space="preserve"> Федеральное государственное бюджетное Научное учреждение "Научный Центр Неврологии" </t>
  </si>
  <si>
    <t>Ассоциация Врачей Амбулаторной Реабилитации</t>
  </si>
  <si>
    <t>Министерство здравоохранения Новосибирской области</t>
  </si>
  <si>
    <t>ООО "МАЙС МЕДИКА"</t>
  </si>
  <si>
    <t>Региональная общественная организация "Ассоциация детских врачей Красноярского края"</t>
  </si>
  <si>
    <t>ООО "ВЕТА-Строй"</t>
  </si>
  <si>
    <t>ООО "Е-КОНФЕРЕНЦИЯ"</t>
  </si>
  <si>
    <t>ООО "ЗДОРОВОЕ ОБРАЗОВАНИЕ"</t>
  </si>
  <si>
    <t>Национальная Ассоциация Специалистов по Инфекционным Болезням Имени Академика В.И. Покровского</t>
  </si>
  <si>
    <t>ООО "ИВЕНТУМ МК"</t>
  </si>
  <si>
    <t>ФГБОУ ВО ИВАНОВСКИЙ ГМУ МИНЗДРАВА РОССИИ</t>
  </si>
  <si>
    <t>ФГБОУ ВО ЯГМУ МИНЗДРАВА РОССИИ</t>
  </si>
  <si>
    <t>ФГБОУ ВО САРАТОВСКИЙ ГМУ ИМ.В.И.РАЗУМОВСКОГО МИНЗДРАВА РОССИИ</t>
  </si>
  <si>
    <t>ГБУЗ НПЦ ИМ. СОЛОВЬЕВА ДЗМ</t>
  </si>
  <si>
    <t>ФБУЗ ПОМЦ ФМБА России</t>
  </si>
  <si>
    <t>ООО "СТАТУС ПРЕЗЕНС"</t>
  </si>
  <si>
    <t>ООО "Секреты Сервиса"</t>
  </si>
  <si>
    <t>ООО "Русская Школа"</t>
  </si>
  <si>
    <t>ООО "Р-ПРЕСС"</t>
  </si>
  <si>
    <t>МОО "Альянс клинических химиотерапевтов и микробиологов"</t>
  </si>
  <si>
    <t>ООО "КЛИНИКА ЭСТЕЛАБ"</t>
  </si>
  <si>
    <t>Региональная общественная организация "Центр по поддержке больных паркинсонизмом и другими экстрапирамидными инвалидизирующими заболеваниями" Республики Башкортостан</t>
  </si>
  <si>
    <t>ФГБУ ДПО "Центральная государственная медицинская академия" Управления делами Президента Российской Федерации</t>
  </si>
  <si>
    <t>ФГАОУ ВО "Казанский (Приволжский) федеральный университет"</t>
  </si>
  <si>
    <t>ФГБОУ ВО "ТГУ им. Г.Р. Державина"</t>
  </si>
  <si>
    <t>Автономная Некоммерческая организация "Общество специалистов в области инновационных технологий в медицине"</t>
  </si>
  <si>
    <t>Автономная Некоммерческая организация научно-исследовательский институт "МЕДБИОФАРМ РАЗВИТИЕ"</t>
  </si>
  <si>
    <t>Ассоциация детских и подростковых гинекологов</t>
  </si>
  <si>
    <t>ООО "ИСИДА"</t>
  </si>
  <si>
    <t>ООО "Учебно-Консультационный Центр "Эдмед"</t>
  </si>
  <si>
    <t>ООО "Медиа Медичи"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</si>
</sst>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3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3" fontId="0" fillId="0" borderId="1" xfId="0" applyNumberFormat="1" applyBorder="1"/>
    <xf numFmtId="3" fontId="0" fillId="0" borderId="0" xfId="0" applyNumberFormat="1"/>
    <xf numFmtId="9" fontId="0" fillId="2" borderId="1" xfId="0" applyNumberFormat="1" applyFill="1" applyBorder="1"/>
    <xf numFmtId="0" fontId="0" fillId="0" borderId="1" xfId="0" applyFill="1" applyBorder="1"/>
    <xf numFmtId="0" fontId="0" fillId="0" borderId="1" xfId="0" applyBorder="1" applyAlignment="1"/>
    <xf numFmtId="3" fontId="0" fillId="0" borderId="1" xfId="0" applyNumberFormat="1" applyBorder="1" applyAlignment="1"/>
    <xf numFmtId="0" fontId="0" fillId="2" borderId="1" xfId="0" applyFill="1" applyBorder="1" applyAlignment="1"/>
    <xf numFmtId="0" fontId="0" fillId="0" borderId="0" xfId="0" applyAlignment="1"/>
    <xf numFmtId="3" fontId="0" fillId="0" borderId="1" xfId="0" applyNumberFormat="1" applyBorder="1" applyAlignment="1">
      <alignment horizontal="right" vertical="top" wrapText="1"/>
    </xf>
    <xf numFmtId="3" fontId="0" fillId="0" borderId="1" xfId="0" applyNumberFormat="1" applyBorder="1" applyAlignment="1">
      <alignment horizontal="right" vertical="top"/>
    </xf>
    <xf numFmtId="0" fontId="0" fillId="7" borderId="0" xfId="0" applyFill="1" applyAlignment="1">
      <alignment wrapText="1"/>
    </xf>
    <xf numFmtId="3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left" wrapText="1"/>
    </xf>
    <xf numFmtId="3" fontId="0" fillId="0" borderId="1" xfId="0" applyNumberFormat="1" applyBorder="1" applyAlignment="1">
      <alignment horizontal="right"/>
    </xf>
    <xf numFmtId="3" fontId="0" fillId="0" borderId="15" xfId="0" applyNumberFormat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9" fontId="0" fillId="0" borderId="1" xfId="0" applyNumberFormat="1" applyFill="1" applyBorder="1" applyAlignment="1"/>
    <xf numFmtId="9" fontId="0" fillId="2" borderId="1" xfId="0" applyNumberFormat="1" applyFill="1" applyBorder="1" applyAlignment="1"/>
    <xf numFmtId="3" fontId="0" fillId="0" borderId="1" xfId="0" applyNumberFormat="1" applyBorder="1" applyAlignment="1">
      <alignment vertical="top" wrapText="1"/>
    </xf>
    <xf numFmtId="3" fontId="0" fillId="0" borderId="1" xfId="0" applyNumberFormat="1" applyBorder="1" applyAlignment="1">
      <alignment vertical="top"/>
    </xf>
    <xf numFmtId="0" fontId="8" fillId="0" borderId="1" xfId="0" applyFont="1" applyBorder="1" applyAlignment="1">
      <alignment vertical="top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center" textRotation="90" wrapText="1"/>
    </xf>
    <xf numFmtId="0" fontId="1" fillId="5" borderId="8" xfId="0" applyFont="1" applyFill="1" applyBorder="1" applyAlignment="1">
      <alignment horizontal="left" vertical="center" textRotation="90" wrapText="1"/>
    </xf>
    <xf numFmtId="0" fontId="1" fillId="5" borderId="3" xfId="0" applyFont="1" applyFill="1" applyBorder="1" applyAlignment="1">
      <alignment horizontal="left" vertical="center" textRotation="90" wrapText="1"/>
    </xf>
    <xf numFmtId="0" fontId="1" fillId="5" borderId="14" xfId="0" applyFont="1" applyFill="1" applyBorder="1" applyAlignment="1">
      <alignment horizontal="left" vertical="center" textRotation="90" wrapText="1"/>
    </xf>
    <xf numFmtId="0" fontId="1" fillId="3" borderId="2" xfId="0" applyFont="1" applyFill="1" applyBorder="1" applyAlignment="1">
      <alignment horizontal="left" vertical="center" textRotation="90" wrapText="1"/>
    </xf>
    <xf numFmtId="0" fontId="1" fillId="3" borderId="8" xfId="0" applyFont="1" applyFill="1" applyBorder="1" applyAlignment="1">
      <alignment horizontal="left" vertical="center" textRotation="90" wrapText="1"/>
    </xf>
    <xf numFmtId="0" fontId="1" fillId="3" borderId="3" xfId="0" applyFont="1" applyFill="1" applyBorder="1" applyAlignment="1">
      <alignment horizontal="left" vertical="center" textRotation="90" wrapText="1"/>
    </xf>
    <xf numFmtId="0" fontId="3" fillId="5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textRotation="90" wrapText="1"/>
    </xf>
    <xf numFmtId="0" fontId="1" fillId="6" borderId="8" xfId="0" applyFont="1" applyFill="1" applyBorder="1" applyAlignment="1">
      <alignment horizontal="left" vertical="center" textRotation="90" wrapText="1"/>
    </xf>
    <xf numFmtId="0" fontId="1" fillId="6" borderId="3" xfId="0" applyFont="1" applyFill="1" applyBorder="1" applyAlignment="1">
      <alignment horizontal="left" vertical="center" textRotation="90" wrapText="1"/>
    </xf>
    <xf numFmtId="0" fontId="0" fillId="0" borderId="2" xfId="0" applyBorder="1" applyAlignment="1"/>
    <xf numFmtId="0" fontId="0" fillId="0" borderId="8" xfId="0" applyBorder="1" applyAlignment="1"/>
    <xf numFmtId="0" fontId="0" fillId="0" borderId="3" xfId="0" applyBorder="1" applyAlignment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showGridLines="0" tabSelected="1" zoomScale="60" zoomScaleNormal="60" workbookViewId="0">
      <selection activeCell="B106" sqref="B106"/>
    </sheetView>
  </sheetViews>
  <sheetFormatPr defaultRowHeight="14.5" x14ac:dyDescent="0.35"/>
  <cols>
    <col min="2" max="2" width="93.26953125" style="6" customWidth="1"/>
    <col min="3" max="3" width="59.54296875" style="6" hidden="1" customWidth="1"/>
    <col min="4" max="4" width="17.54296875" customWidth="1"/>
    <col min="5" max="5" width="25.54296875" customWidth="1"/>
    <col min="6" max="6" width="18" customWidth="1"/>
    <col min="7" max="7" width="26.453125" customWidth="1"/>
    <col min="8" max="8" width="18.7265625" customWidth="1"/>
    <col min="9" max="9" width="21.453125" customWidth="1"/>
    <col min="10" max="10" width="15.54296875" customWidth="1"/>
    <col min="11" max="11" width="17.54296875" customWidth="1"/>
    <col min="12" max="12" width="0.26953125" customWidth="1"/>
  </cols>
  <sheetData>
    <row r="1" spans="1:13" ht="21" x14ac:dyDescent="0.5">
      <c r="A1" s="44"/>
      <c r="B1" s="44"/>
      <c r="C1" s="44"/>
      <c r="D1" s="44"/>
      <c r="E1" s="44"/>
      <c r="F1" s="44"/>
      <c r="G1" s="44"/>
      <c r="H1" s="44"/>
      <c r="I1" s="45"/>
      <c r="J1" s="45"/>
      <c r="K1" s="45"/>
    </row>
    <row r="2" spans="1:13" ht="48.75" customHeight="1" x14ac:dyDescent="0.35">
      <c r="A2" s="53"/>
      <c r="B2" s="54"/>
      <c r="C2" s="54"/>
      <c r="D2" s="46" t="s">
        <v>1</v>
      </c>
      <c r="E2" s="48" t="s">
        <v>2</v>
      </c>
      <c r="F2" s="49"/>
      <c r="G2" s="50"/>
      <c r="H2" s="48" t="s">
        <v>3</v>
      </c>
      <c r="I2" s="50"/>
      <c r="J2" s="51"/>
      <c r="K2" s="46" t="s">
        <v>25</v>
      </c>
      <c r="L2" s="6"/>
    </row>
    <row r="3" spans="1:13" ht="120" customHeight="1" x14ac:dyDescent="0.35">
      <c r="A3" s="55"/>
      <c r="B3" s="56"/>
      <c r="C3" s="56"/>
      <c r="D3" s="47"/>
      <c r="E3" s="2" t="s">
        <v>4</v>
      </c>
      <c r="F3" s="2" t="s">
        <v>5</v>
      </c>
      <c r="G3" s="1" t="s">
        <v>6</v>
      </c>
      <c r="H3" s="2" t="s">
        <v>7</v>
      </c>
      <c r="I3" s="2" t="s">
        <v>8</v>
      </c>
      <c r="J3" s="52"/>
      <c r="K3" s="47"/>
    </row>
    <row r="4" spans="1:13" ht="18.5" x14ac:dyDescent="0.45">
      <c r="A4" s="28" t="s">
        <v>9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3" x14ac:dyDescent="0.35">
      <c r="A5" s="38"/>
      <c r="B5" s="43" t="s">
        <v>28</v>
      </c>
      <c r="C5" s="43"/>
      <c r="D5" s="43"/>
      <c r="E5" s="43"/>
      <c r="F5" s="43"/>
      <c r="G5" s="43"/>
      <c r="H5" s="43"/>
      <c r="I5" s="43"/>
      <c r="J5" s="43"/>
      <c r="K5" s="43"/>
    </row>
    <row r="6" spans="1:13" x14ac:dyDescent="0.35">
      <c r="A6" s="39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x14ac:dyDescent="0.35">
      <c r="A7" s="39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3" x14ac:dyDescent="0.35">
      <c r="A8" s="39"/>
      <c r="B8" s="42" t="s">
        <v>10</v>
      </c>
      <c r="C8" s="42"/>
      <c r="D8" s="10" t="s">
        <v>12</v>
      </c>
      <c r="E8" s="10" t="s">
        <v>12</v>
      </c>
      <c r="F8" s="4" t="s">
        <v>12</v>
      </c>
      <c r="G8" s="4" t="s">
        <v>12</v>
      </c>
      <c r="H8" s="4" t="s">
        <v>12</v>
      </c>
      <c r="I8" s="4" t="s">
        <v>12</v>
      </c>
      <c r="J8" s="3"/>
      <c r="K8" s="1"/>
    </row>
    <row r="9" spans="1:13" x14ac:dyDescent="0.35">
      <c r="A9" s="39"/>
      <c r="B9" s="42" t="s">
        <v>19</v>
      </c>
      <c r="C9" s="42"/>
      <c r="D9" s="10" t="s">
        <v>12</v>
      </c>
      <c r="E9" s="10" t="s">
        <v>12</v>
      </c>
      <c r="F9" s="4" t="s">
        <v>12</v>
      </c>
      <c r="G9" s="4" t="s">
        <v>12</v>
      </c>
      <c r="H9" s="4" t="s">
        <v>12</v>
      </c>
      <c r="I9" s="4" t="s">
        <v>12</v>
      </c>
      <c r="J9" s="3"/>
      <c r="K9" s="1"/>
    </row>
    <row r="10" spans="1:13" x14ac:dyDescent="0.35">
      <c r="A10" s="40"/>
      <c r="B10" s="42" t="s">
        <v>23</v>
      </c>
      <c r="C10" s="42"/>
      <c r="D10" s="5" t="s">
        <v>14</v>
      </c>
      <c r="E10" s="5" t="s">
        <v>14</v>
      </c>
      <c r="F10" s="5" t="s">
        <v>14</v>
      </c>
      <c r="G10" s="5" t="s">
        <v>14</v>
      </c>
      <c r="H10" s="5" t="s">
        <v>14</v>
      </c>
      <c r="I10" s="5" t="s">
        <v>14</v>
      </c>
      <c r="J10" s="3"/>
      <c r="K10" s="3"/>
    </row>
    <row r="11" spans="1:13" ht="15" customHeight="1" x14ac:dyDescent="0.35">
      <c r="A11" s="38"/>
      <c r="B11" s="43" t="s">
        <v>29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3" x14ac:dyDescent="0.35">
      <c r="A12" s="39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3" x14ac:dyDescent="0.35">
      <c r="A13" s="39"/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1:13" x14ac:dyDescent="0.35">
      <c r="A14" s="39"/>
      <c r="B14" s="42" t="s">
        <v>10</v>
      </c>
      <c r="C14" s="42"/>
      <c r="D14" s="10" t="s">
        <v>12</v>
      </c>
      <c r="E14" s="10" t="s">
        <v>12</v>
      </c>
      <c r="F14" s="10" t="s">
        <v>12</v>
      </c>
      <c r="G14" s="10" t="s">
        <v>12</v>
      </c>
      <c r="H14" s="4">
        <v>14860209</v>
      </c>
      <c r="I14" s="8">
        <v>3659911.3</v>
      </c>
      <c r="J14" s="3"/>
      <c r="K14" s="7">
        <f>H14+I14</f>
        <v>18520120.300000001</v>
      </c>
      <c r="M14" s="8"/>
    </row>
    <row r="15" spans="1:13" x14ac:dyDescent="0.35">
      <c r="A15" s="39"/>
      <c r="B15" s="42" t="s">
        <v>11</v>
      </c>
      <c r="C15" s="42"/>
      <c r="D15" s="10" t="s">
        <v>12</v>
      </c>
      <c r="E15" s="10" t="s">
        <v>12</v>
      </c>
      <c r="F15" s="10" t="s">
        <v>12</v>
      </c>
      <c r="G15" s="10" t="s">
        <v>12</v>
      </c>
      <c r="H15" s="2">
        <v>153</v>
      </c>
      <c r="I15" s="2">
        <v>153</v>
      </c>
      <c r="J15" s="3"/>
      <c r="K15" s="1">
        <f>H15</f>
        <v>153</v>
      </c>
    </row>
    <row r="16" spans="1:13" ht="15" customHeight="1" x14ac:dyDescent="0.35">
      <c r="A16" s="40"/>
      <c r="B16" s="42" t="s">
        <v>24</v>
      </c>
      <c r="C16" s="42"/>
      <c r="D16" s="5" t="s">
        <v>14</v>
      </c>
      <c r="E16" s="5" t="s">
        <v>14</v>
      </c>
      <c r="F16" s="5" t="s">
        <v>14</v>
      </c>
      <c r="G16" s="5">
        <v>1</v>
      </c>
      <c r="H16" s="5">
        <v>1</v>
      </c>
      <c r="I16" s="5">
        <v>1</v>
      </c>
      <c r="J16" s="3"/>
      <c r="K16" s="9">
        <v>1</v>
      </c>
    </row>
    <row r="17" spans="1:11" ht="30.75" customHeight="1" x14ac:dyDescent="0.45">
      <c r="A17" s="59" t="s">
        <v>0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</row>
    <row r="18" spans="1:11" ht="15" customHeight="1" x14ac:dyDescent="0.35">
      <c r="A18" s="34"/>
      <c r="B18" s="41" t="s">
        <v>28</v>
      </c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35">
      <c r="A19" s="35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35">
      <c r="A20" s="35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15" customHeight="1" x14ac:dyDescent="0.35">
      <c r="A21" s="37"/>
      <c r="B21" s="17" t="s">
        <v>95</v>
      </c>
      <c r="C21" s="11"/>
      <c r="D21" s="4" t="s">
        <v>12</v>
      </c>
      <c r="E21" s="18">
        <v>1002200</v>
      </c>
      <c r="F21" s="19" t="s">
        <v>12</v>
      </c>
      <c r="G21" s="19" t="s">
        <v>12</v>
      </c>
      <c r="H21" s="19" t="s">
        <v>12</v>
      </c>
      <c r="I21" s="19" t="s">
        <v>12</v>
      </c>
      <c r="J21" s="13"/>
      <c r="K21" s="25">
        <v>1002200</v>
      </c>
    </row>
    <row r="22" spans="1:11" ht="15" customHeight="1" x14ac:dyDescent="0.35">
      <c r="A22" s="37"/>
      <c r="B22" s="17" t="s">
        <v>73</v>
      </c>
      <c r="C22" s="11"/>
      <c r="D22" s="4" t="s">
        <v>12</v>
      </c>
      <c r="E22" s="18">
        <f>850000+850000+850000</f>
        <v>2550000</v>
      </c>
      <c r="F22" s="19" t="s">
        <v>12</v>
      </c>
      <c r="G22" s="19" t="s">
        <v>12</v>
      </c>
      <c r="H22" s="19" t="s">
        <v>12</v>
      </c>
      <c r="I22" s="19" t="s">
        <v>12</v>
      </c>
      <c r="J22" s="13"/>
      <c r="K22" s="25">
        <f>850000+850000+850000</f>
        <v>2550000</v>
      </c>
    </row>
    <row r="23" spans="1:11" ht="15" customHeight="1" x14ac:dyDescent="0.35">
      <c r="A23" s="37"/>
      <c r="B23" s="17" t="s">
        <v>120</v>
      </c>
      <c r="C23" s="11"/>
      <c r="D23" s="4" t="s">
        <v>12</v>
      </c>
      <c r="E23" s="18">
        <v>2075000</v>
      </c>
      <c r="F23" s="19" t="s">
        <v>12</v>
      </c>
      <c r="G23" s="19" t="s">
        <v>12</v>
      </c>
      <c r="H23" s="19" t="s">
        <v>12</v>
      </c>
      <c r="I23" s="19" t="s">
        <v>12</v>
      </c>
      <c r="J23" s="13"/>
      <c r="K23" s="25">
        <v>2075000</v>
      </c>
    </row>
    <row r="24" spans="1:11" ht="13" customHeight="1" x14ac:dyDescent="0.35">
      <c r="A24" s="37"/>
      <c r="B24" s="17" t="s">
        <v>47</v>
      </c>
      <c r="C24" s="11"/>
      <c r="D24" s="4" t="s">
        <v>12</v>
      </c>
      <c r="E24" s="18">
        <v>250000</v>
      </c>
      <c r="F24" s="19" t="s">
        <v>12</v>
      </c>
      <c r="G24" s="19" t="s">
        <v>12</v>
      </c>
      <c r="H24" s="19" t="s">
        <v>12</v>
      </c>
      <c r="I24" s="19" t="s">
        <v>12</v>
      </c>
      <c r="J24" s="13"/>
      <c r="K24" s="25">
        <v>250000</v>
      </c>
    </row>
    <row r="25" spans="1:11" ht="28" customHeight="1" x14ac:dyDescent="0.35">
      <c r="A25" s="37"/>
      <c r="B25" s="17" t="s">
        <v>55</v>
      </c>
      <c r="C25" s="11"/>
      <c r="D25" s="4" t="s">
        <v>12</v>
      </c>
      <c r="E25" s="18">
        <v>430000</v>
      </c>
      <c r="F25" s="19" t="s">
        <v>12</v>
      </c>
      <c r="G25" s="19" t="s">
        <v>12</v>
      </c>
      <c r="H25" s="19" t="s">
        <v>12</v>
      </c>
      <c r="I25" s="19" t="s">
        <v>12</v>
      </c>
      <c r="J25" s="13"/>
      <c r="K25" s="25">
        <v>430000</v>
      </c>
    </row>
    <row r="26" spans="1:11" ht="15" customHeight="1" x14ac:dyDescent="0.35">
      <c r="A26" s="37"/>
      <c r="B26" s="17" t="s">
        <v>41</v>
      </c>
      <c r="C26" s="11"/>
      <c r="D26" s="4" t="s">
        <v>12</v>
      </c>
      <c r="E26" s="18">
        <v>730000</v>
      </c>
      <c r="F26" s="19" t="s">
        <v>12</v>
      </c>
      <c r="G26" s="19" t="s">
        <v>12</v>
      </c>
      <c r="H26" s="19" t="s">
        <v>12</v>
      </c>
      <c r="I26" s="19" t="s">
        <v>12</v>
      </c>
      <c r="J26" s="13"/>
      <c r="K26" s="25">
        <v>730000</v>
      </c>
    </row>
    <row r="27" spans="1:11" ht="18.75" customHeight="1" x14ac:dyDescent="0.35">
      <c r="A27" s="37"/>
      <c r="B27" s="17" t="s">
        <v>121</v>
      </c>
      <c r="C27" s="11"/>
      <c r="D27" s="4" t="s">
        <v>12</v>
      </c>
      <c r="E27" s="18">
        <v>200000</v>
      </c>
      <c r="F27" s="19" t="s">
        <v>12</v>
      </c>
      <c r="G27" s="19" t="s">
        <v>12</v>
      </c>
      <c r="H27" s="19" t="s">
        <v>12</v>
      </c>
      <c r="I27" s="19" t="s">
        <v>12</v>
      </c>
      <c r="J27" s="13"/>
      <c r="K27" s="25">
        <v>200000</v>
      </c>
    </row>
    <row r="28" spans="1:11" ht="15" customHeight="1" x14ac:dyDescent="0.35">
      <c r="A28" s="37"/>
      <c r="B28" s="17" t="s">
        <v>45</v>
      </c>
      <c r="C28" s="11"/>
      <c r="D28" s="4" t="s">
        <v>12</v>
      </c>
      <c r="E28" s="18">
        <v>940000</v>
      </c>
      <c r="F28" s="19" t="s">
        <v>12</v>
      </c>
      <c r="G28" s="19" t="s">
        <v>12</v>
      </c>
      <c r="H28" s="19" t="s">
        <v>12</v>
      </c>
      <c r="I28" s="19" t="s">
        <v>12</v>
      </c>
      <c r="J28" s="13"/>
      <c r="K28" s="25">
        <v>940000</v>
      </c>
    </row>
    <row r="29" spans="1:11" ht="15" customHeight="1" x14ac:dyDescent="0.35">
      <c r="A29" s="37"/>
      <c r="B29" s="17" t="s">
        <v>82</v>
      </c>
      <c r="C29" s="11"/>
      <c r="D29" s="4" t="s">
        <v>12</v>
      </c>
      <c r="E29" s="18">
        <v>200000</v>
      </c>
      <c r="F29" s="19" t="s">
        <v>12</v>
      </c>
      <c r="G29" s="19" t="s">
        <v>12</v>
      </c>
      <c r="H29" s="19" t="s">
        <v>12</v>
      </c>
      <c r="I29" s="19" t="s">
        <v>12</v>
      </c>
      <c r="J29" s="13"/>
      <c r="K29" s="25">
        <v>200000</v>
      </c>
    </row>
    <row r="30" spans="1:11" ht="15" customHeight="1" x14ac:dyDescent="0.35">
      <c r="A30" s="37"/>
      <c r="B30" s="17" t="s">
        <v>96</v>
      </c>
      <c r="C30" s="11"/>
      <c r="D30" s="4" t="s">
        <v>12</v>
      </c>
      <c r="E30" s="18">
        <f>60000+60000</f>
        <v>120000</v>
      </c>
      <c r="F30" s="19" t="s">
        <v>12</v>
      </c>
      <c r="G30" s="19" t="s">
        <v>12</v>
      </c>
      <c r="H30" s="19" t="s">
        <v>12</v>
      </c>
      <c r="I30" s="19" t="s">
        <v>12</v>
      </c>
      <c r="J30" s="13"/>
      <c r="K30" s="25">
        <f>60000+60000</f>
        <v>120000</v>
      </c>
    </row>
    <row r="31" spans="1:11" ht="15" customHeight="1" x14ac:dyDescent="0.35">
      <c r="A31" s="37"/>
      <c r="B31" s="17" t="s">
        <v>122</v>
      </c>
      <c r="C31" s="11"/>
      <c r="D31" s="4" t="s">
        <v>12</v>
      </c>
      <c r="E31" s="18">
        <v>190000</v>
      </c>
      <c r="F31" s="19" t="s">
        <v>12</v>
      </c>
      <c r="G31" s="19" t="s">
        <v>12</v>
      </c>
      <c r="H31" s="19" t="s">
        <v>12</v>
      </c>
      <c r="I31" s="19" t="s">
        <v>12</v>
      </c>
      <c r="J31" s="13"/>
      <c r="K31" s="25">
        <v>190000</v>
      </c>
    </row>
    <row r="32" spans="1:11" x14ac:dyDescent="0.35">
      <c r="A32" s="37"/>
      <c r="B32" s="17" t="s">
        <v>57</v>
      </c>
      <c r="C32" s="11"/>
      <c r="D32" s="4" t="s">
        <v>12</v>
      </c>
      <c r="E32" s="18">
        <v>110000</v>
      </c>
      <c r="F32" s="19" t="s">
        <v>12</v>
      </c>
      <c r="G32" s="19" t="s">
        <v>12</v>
      </c>
      <c r="H32" s="19" t="s">
        <v>12</v>
      </c>
      <c r="I32" s="19" t="s">
        <v>12</v>
      </c>
      <c r="J32" s="13"/>
      <c r="K32" s="25">
        <v>110000</v>
      </c>
    </row>
    <row r="33" spans="1:11" ht="15" customHeight="1" x14ac:dyDescent="0.35">
      <c r="A33" s="37"/>
      <c r="B33" s="17" t="s">
        <v>92</v>
      </c>
      <c r="C33" s="11"/>
      <c r="D33" s="4" t="s">
        <v>12</v>
      </c>
      <c r="E33" s="18">
        <v>1539000</v>
      </c>
      <c r="F33" s="19" t="s">
        <v>12</v>
      </c>
      <c r="G33" s="19" t="s">
        <v>12</v>
      </c>
      <c r="H33" s="19" t="s">
        <v>12</v>
      </c>
      <c r="I33" s="19" t="s">
        <v>12</v>
      </c>
      <c r="J33" s="13"/>
      <c r="K33" s="25">
        <v>1539000</v>
      </c>
    </row>
    <row r="34" spans="1:11" ht="15" customHeight="1" x14ac:dyDescent="0.35">
      <c r="A34" s="37"/>
      <c r="B34" s="17" t="s">
        <v>76</v>
      </c>
      <c r="C34" s="11"/>
      <c r="D34" s="4" t="s">
        <v>12</v>
      </c>
      <c r="E34" s="18">
        <v>60000</v>
      </c>
      <c r="F34" s="19" t="s">
        <v>12</v>
      </c>
      <c r="G34" s="19" t="s">
        <v>12</v>
      </c>
      <c r="H34" s="19" t="s">
        <v>12</v>
      </c>
      <c r="I34" s="19" t="s">
        <v>12</v>
      </c>
      <c r="J34" s="13"/>
      <c r="K34" s="25">
        <v>60000</v>
      </c>
    </row>
    <row r="35" spans="1:11" ht="15" customHeight="1" x14ac:dyDescent="0.35">
      <c r="A35" s="37"/>
      <c r="B35" s="17" t="s">
        <v>75</v>
      </c>
      <c r="C35" s="11"/>
      <c r="D35" s="4" t="s">
        <v>12</v>
      </c>
      <c r="E35" s="18">
        <v>250000</v>
      </c>
      <c r="F35" s="19" t="s">
        <v>12</v>
      </c>
      <c r="G35" s="19" t="s">
        <v>12</v>
      </c>
      <c r="H35" s="19" t="s">
        <v>12</v>
      </c>
      <c r="I35" s="19" t="s">
        <v>12</v>
      </c>
      <c r="J35" s="13"/>
      <c r="K35" s="25">
        <v>250000</v>
      </c>
    </row>
    <row r="36" spans="1:11" ht="15" customHeight="1" x14ac:dyDescent="0.35">
      <c r="A36" s="37"/>
      <c r="B36" s="17" t="s">
        <v>30</v>
      </c>
      <c r="C36" s="11"/>
      <c r="D36" s="4" t="s">
        <v>12</v>
      </c>
      <c r="E36" s="18">
        <f>550000+200000+150000+150000+200000</f>
        <v>1250000</v>
      </c>
      <c r="F36" s="19" t="s">
        <v>12</v>
      </c>
      <c r="G36" s="19" t="s">
        <v>12</v>
      </c>
      <c r="H36" s="19" t="s">
        <v>12</v>
      </c>
      <c r="I36" s="19" t="s">
        <v>12</v>
      </c>
      <c r="J36" s="13"/>
      <c r="K36" s="25">
        <f>550000+200000+150000+150000+200000</f>
        <v>1250000</v>
      </c>
    </row>
    <row r="37" spans="1:11" ht="15" customHeight="1" x14ac:dyDescent="0.35">
      <c r="A37" s="37"/>
      <c r="B37" s="17" t="s">
        <v>59</v>
      </c>
      <c r="C37" s="11"/>
      <c r="D37" s="4" t="s">
        <v>12</v>
      </c>
      <c r="E37" s="18">
        <v>90000</v>
      </c>
      <c r="F37" s="19" t="s">
        <v>12</v>
      </c>
      <c r="G37" s="19" t="s">
        <v>12</v>
      </c>
      <c r="H37" s="19" t="s">
        <v>12</v>
      </c>
      <c r="I37" s="19" t="s">
        <v>12</v>
      </c>
      <c r="J37" s="13"/>
      <c r="K37" s="25">
        <v>90000</v>
      </c>
    </row>
    <row r="38" spans="1:11" ht="15" customHeight="1" x14ac:dyDescent="0.35">
      <c r="A38" s="37"/>
      <c r="B38" s="17" t="s">
        <v>108</v>
      </c>
      <c r="C38" s="11"/>
      <c r="D38" s="4" t="s">
        <v>12</v>
      </c>
      <c r="E38" s="18">
        <v>2310000</v>
      </c>
      <c r="F38" s="19" t="s">
        <v>12</v>
      </c>
      <c r="G38" s="19" t="s">
        <v>12</v>
      </c>
      <c r="H38" s="19" t="s">
        <v>12</v>
      </c>
      <c r="I38" s="19" t="s">
        <v>12</v>
      </c>
      <c r="J38" s="13"/>
      <c r="K38" s="25">
        <v>2310000</v>
      </c>
    </row>
    <row r="39" spans="1:11" ht="15" customHeight="1" x14ac:dyDescent="0.35">
      <c r="A39" s="37"/>
      <c r="B39" s="17" t="s">
        <v>58</v>
      </c>
      <c r="C39" s="11"/>
      <c r="D39" s="4" t="s">
        <v>12</v>
      </c>
      <c r="E39" s="18">
        <f>552500+360000</f>
        <v>912500</v>
      </c>
      <c r="F39" s="19" t="s">
        <v>12</v>
      </c>
      <c r="G39" s="19" t="s">
        <v>12</v>
      </c>
      <c r="H39" s="19" t="s">
        <v>12</v>
      </c>
      <c r="I39" s="19" t="s">
        <v>12</v>
      </c>
      <c r="J39" s="13"/>
      <c r="K39" s="25">
        <f>552500+360000</f>
        <v>912500</v>
      </c>
    </row>
    <row r="40" spans="1:11" ht="15" customHeight="1" x14ac:dyDescent="0.35">
      <c r="A40" s="37"/>
      <c r="B40" s="17" t="s">
        <v>85</v>
      </c>
      <c r="C40" s="11"/>
      <c r="D40" s="4" t="s">
        <v>12</v>
      </c>
      <c r="E40" s="18">
        <v>85000</v>
      </c>
      <c r="F40" s="19" t="s">
        <v>12</v>
      </c>
      <c r="G40" s="19" t="s">
        <v>12</v>
      </c>
      <c r="H40" s="19" t="s">
        <v>12</v>
      </c>
      <c r="I40" s="19" t="s">
        <v>12</v>
      </c>
      <c r="J40" s="13"/>
      <c r="K40" s="25">
        <v>85000</v>
      </c>
    </row>
    <row r="41" spans="1:11" ht="15" customHeight="1" x14ac:dyDescent="0.35">
      <c r="A41" s="37"/>
      <c r="B41" s="17" t="s">
        <v>81</v>
      </c>
      <c r="C41" s="11"/>
      <c r="D41" s="4" t="s">
        <v>12</v>
      </c>
      <c r="E41" s="18">
        <f>200000+200000</f>
        <v>400000</v>
      </c>
      <c r="F41" s="19" t="s">
        <v>12</v>
      </c>
      <c r="G41" s="19" t="s">
        <v>12</v>
      </c>
      <c r="H41" s="19" t="s">
        <v>12</v>
      </c>
      <c r="I41" s="19" t="s">
        <v>12</v>
      </c>
      <c r="J41" s="13"/>
      <c r="K41" s="25">
        <f>200000+200000</f>
        <v>400000</v>
      </c>
    </row>
    <row r="42" spans="1:11" ht="15" customHeight="1" x14ac:dyDescent="0.35">
      <c r="A42" s="37"/>
      <c r="B42" s="17" t="s">
        <v>83</v>
      </c>
      <c r="C42" s="11"/>
      <c r="D42" s="4" t="s">
        <v>12</v>
      </c>
      <c r="E42" s="18">
        <f>138000+100000</f>
        <v>238000</v>
      </c>
      <c r="F42" s="19" t="s">
        <v>12</v>
      </c>
      <c r="G42" s="19" t="s">
        <v>12</v>
      </c>
      <c r="H42" s="19" t="s">
        <v>12</v>
      </c>
      <c r="I42" s="19" t="s">
        <v>12</v>
      </c>
      <c r="J42" s="13"/>
      <c r="K42" s="25">
        <f>138000+100000</f>
        <v>238000</v>
      </c>
    </row>
    <row r="43" spans="1:11" ht="15" customHeight="1" x14ac:dyDescent="0.35">
      <c r="A43" s="37"/>
      <c r="B43" s="17" t="s">
        <v>97</v>
      </c>
      <c r="C43" s="11"/>
      <c r="D43" s="4" t="s">
        <v>12</v>
      </c>
      <c r="E43" s="18">
        <f>80000+50000+85000+80000+45000+75000+80000+80000+150000</f>
        <v>725000</v>
      </c>
      <c r="F43" s="19" t="s">
        <v>12</v>
      </c>
      <c r="G43" s="19" t="s">
        <v>12</v>
      </c>
      <c r="H43" s="19" t="s">
        <v>12</v>
      </c>
      <c r="I43" s="19" t="s">
        <v>12</v>
      </c>
      <c r="J43" s="13"/>
      <c r="K43" s="25">
        <f>80000+50000+85000+80000+45000+75000+80000+80000+150000</f>
        <v>725000</v>
      </c>
    </row>
    <row r="44" spans="1:11" ht="18" customHeight="1" x14ac:dyDescent="0.35">
      <c r="A44" s="37"/>
      <c r="B44" s="17" t="s">
        <v>90</v>
      </c>
      <c r="C44" s="11"/>
      <c r="D44" s="4" t="s">
        <v>12</v>
      </c>
      <c r="E44" s="18">
        <v>210000</v>
      </c>
      <c r="F44" s="19" t="s">
        <v>12</v>
      </c>
      <c r="G44" s="19" t="s">
        <v>12</v>
      </c>
      <c r="H44" s="19" t="s">
        <v>12</v>
      </c>
      <c r="I44" s="19" t="s">
        <v>12</v>
      </c>
      <c r="J44" s="13"/>
      <c r="K44" s="25">
        <v>210000</v>
      </c>
    </row>
    <row r="45" spans="1:11" ht="15" customHeight="1" x14ac:dyDescent="0.35">
      <c r="A45" s="37"/>
      <c r="B45" s="17" t="s">
        <v>114</v>
      </c>
      <c r="C45" s="11"/>
      <c r="D45" s="4" t="s">
        <v>12</v>
      </c>
      <c r="E45" s="4">
        <v>180000</v>
      </c>
      <c r="F45" s="19" t="s">
        <v>12</v>
      </c>
      <c r="G45" s="19" t="s">
        <v>12</v>
      </c>
      <c r="H45" s="19" t="s">
        <v>12</v>
      </c>
      <c r="I45" s="19" t="s">
        <v>12</v>
      </c>
      <c r="J45" s="13"/>
      <c r="K45" s="25">
        <v>180000</v>
      </c>
    </row>
    <row r="46" spans="1:11" ht="15" customHeight="1" x14ac:dyDescent="0.35">
      <c r="A46" s="37"/>
      <c r="B46" s="17" t="s">
        <v>31</v>
      </c>
      <c r="C46" s="11"/>
      <c r="D46" s="4" t="s">
        <v>12</v>
      </c>
      <c r="E46" s="18">
        <v>1310000</v>
      </c>
      <c r="F46" s="19" t="s">
        <v>12</v>
      </c>
      <c r="G46" s="19" t="s">
        <v>12</v>
      </c>
      <c r="H46" s="19" t="s">
        <v>12</v>
      </c>
      <c r="I46" s="19" t="s">
        <v>12</v>
      </c>
      <c r="J46" s="13"/>
      <c r="K46" s="25">
        <v>1310000</v>
      </c>
    </row>
    <row r="47" spans="1:11" ht="15" customHeight="1" x14ac:dyDescent="0.35">
      <c r="A47" s="37"/>
      <c r="B47" s="17" t="s">
        <v>103</v>
      </c>
      <c r="C47" s="11"/>
      <c r="D47" s="4" t="s">
        <v>12</v>
      </c>
      <c r="E47" s="18">
        <v>150000</v>
      </c>
      <c r="F47" s="19" t="s">
        <v>12</v>
      </c>
      <c r="G47" s="19" t="s">
        <v>12</v>
      </c>
      <c r="H47" s="19" t="s">
        <v>12</v>
      </c>
      <c r="I47" s="19" t="s">
        <v>12</v>
      </c>
      <c r="J47" s="13"/>
      <c r="K47" s="25">
        <v>150000</v>
      </c>
    </row>
    <row r="48" spans="1:11" ht="15" customHeight="1" x14ac:dyDescent="0.35">
      <c r="A48" s="37"/>
      <c r="B48" s="17" t="s">
        <v>34</v>
      </c>
      <c r="C48" s="11"/>
      <c r="D48" s="4" t="s">
        <v>12</v>
      </c>
      <c r="E48" s="18">
        <v>100000</v>
      </c>
      <c r="F48" s="19" t="s">
        <v>12</v>
      </c>
      <c r="G48" s="19" t="s">
        <v>12</v>
      </c>
      <c r="H48" s="19" t="s">
        <v>12</v>
      </c>
      <c r="I48" s="19" t="s">
        <v>12</v>
      </c>
      <c r="J48" s="13"/>
      <c r="K48" s="25">
        <v>100000</v>
      </c>
    </row>
    <row r="49" spans="1:11" ht="18.649999999999999" customHeight="1" x14ac:dyDescent="0.35">
      <c r="A49" s="37"/>
      <c r="B49" s="17" t="s">
        <v>71</v>
      </c>
      <c r="C49" s="11"/>
      <c r="D49" s="4" t="s">
        <v>12</v>
      </c>
      <c r="E49" s="18">
        <f>440000+150000</f>
        <v>590000</v>
      </c>
      <c r="F49" s="19" t="s">
        <v>12</v>
      </c>
      <c r="G49" s="19" t="s">
        <v>12</v>
      </c>
      <c r="H49" s="19" t="s">
        <v>12</v>
      </c>
      <c r="I49" s="19" t="s">
        <v>12</v>
      </c>
      <c r="J49" s="13"/>
      <c r="K49" s="25">
        <f>440000+150000</f>
        <v>590000</v>
      </c>
    </row>
    <row r="50" spans="1:11" ht="15" customHeight="1" x14ac:dyDescent="0.35">
      <c r="A50" s="37"/>
      <c r="B50" s="17" t="s">
        <v>84</v>
      </c>
      <c r="C50" s="11"/>
      <c r="D50" s="4" t="s">
        <v>12</v>
      </c>
      <c r="E50" s="18">
        <f>127500+76500+76500+138000+115000+110000+140000+140000+140000+90000+81000</f>
        <v>1234500</v>
      </c>
      <c r="F50" s="19" t="s">
        <v>12</v>
      </c>
      <c r="G50" s="19" t="s">
        <v>12</v>
      </c>
      <c r="H50" s="19" t="s">
        <v>12</v>
      </c>
      <c r="I50" s="19" t="s">
        <v>12</v>
      </c>
      <c r="J50" s="13"/>
      <c r="K50" s="25">
        <f>127500+76500+76500+138000+115000+110000+140000+140000+140000+90000+81000</f>
        <v>1234500</v>
      </c>
    </row>
    <row r="51" spans="1:11" ht="15" customHeight="1" x14ac:dyDescent="0.35">
      <c r="A51" s="37"/>
      <c r="B51" s="17" t="s">
        <v>52</v>
      </c>
      <c r="C51" s="11"/>
      <c r="D51" s="4" t="s">
        <v>12</v>
      </c>
      <c r="E51" s="18">
        <v>265000</v>
      </c>
      <c r="F51" s="19" t="s">
        <v>12</v>
      </c>
      <c r="G51" s="19" t="s">
        <v>12</v>
      </c>
      <c r="H51" s="19" t="s">
        <v>12</v>
      </c>
      <c r="I51" s="19" t="s">
        <v>12</v>
      </c>
      <c r="J51" s="13"/>
      <c r="K51" s="25">
        <v>265000</v>
      </c>
    </row>
    <row r="52" spans="1:11" ht="15" customHeight="1" x14ac:dyDescent="0.35">
      <c r="A52" s="37"/>
      <c r="B52" s="17" t="s">
        <v>36</v>
      </c>
      <c r="C52" s="11"/>
      <c r="D52" s="4"/>
      <c r="E52" s="18">
        <v>150000</v>
      </c>
      <c r="F52" s="19" t="s">
        <v>12</v>
      </c>
      <c r="G52" s="19" t="s">
        <v>12</v>
      </c>
      <c r="H52" s="19" t="s">
        <v>12</v>
      </c>
      <c r="I52" s="19" t="s">
        <v>12</v>
      </c>
      <c r="J52" s="13"/>
      <c r="K52" s="25">
        <v>150000</v>
      </c>
    </row>
    <row r="53" spans="1:11" s="14" customFormat="1" ht="15" customHeight="1" x14ac:dyDescent="0.35">
      <c r="A53" s="37"/>
      <c r="B53" s="17" t="s">
        <v>93</v>
      </c>
      <c r="C53" s="11"/>
      <c r="D53" s="4" t="s">
        <v>12</v>
      </c>
      <c r="E53" s="18">
        <v>593000</v>
      </c>
      <c r="F53" s="19" t="s">
        <v>12</v>
      </c>
      <c r="G53" s="19" t="s">
        <v>12</v>
      </c>
      <c r="H53" s="19" t="s">
        <v>12</v>
      </c>
      <c r="I53" s="19" t="s">
        <v>12</v>
      </c>
      <c r="J53" s="13"/>
      <c r="K53" s="25">
        <v>593000</v>
      </c>
    </row>
    <row r="54" spans="1:11" s="14" customFormat="1" ht="15" customHeight="1" x14ac:dyDescent="0.35">
      <c r="A54" s="37"/>
      <c r="B54" s="17" t="s">
        <v>48</v>
      </c>
      <c r="C54" s="11"/>
      <c r="D54" s="4" t="s">
        <v>12</v>
      </c>
      <c r="E54" s="18">
        <v>2810000</v>
      </c>
      <c r="F54" s="19" t="s">
        <v>12</v>
      </c>
      <c r="G54" s="19" t="s">
        <v>12</v>
      </c>
      <c r="H54" s="19" t="s">
        <v>12</v>
      </c>
      <c r="I54" s="19" t="s">
        <v>12</v>
      </c>
      <c r="J54" s="13"/>
      <c r="K54" s="25">
        <v>2810000</v>
      </c>
    </row>
    <row r="55" spans="1:11" ht="15" customHeight="1" x14ac:dyDescent="0.35">
      <c r="A55" s="37"/>
      <c r="B55" s="17" t="s">
        <v>48</v>
      </c>
      <c r="C55" s="11"/>
      <c r="D55" s="4" t="s">
        <v>12</v>
      </c>
      <c r="E55" s="18">
        <v>2810000</v>
      </c>
      <c r="F55" s="19" t="s">
        <v>12</v>
      </c>
      <c r="G55" s="19" t="s">
        <v>12</v>
      </c>
      <c r="H55" s="19" t="s">
        <v>12</v>
      </c>
      <c r="I55" s="19" t="s">
        <v>12</v>
      </c>
      <c r="J55" s="13"/>
      <c r="K55" s="25">
        <v>2810000</v>
      </c>
    </row>
    <row r="56" spans="1:11" ht="15" customHeight="1" x14ac:dyDescent="0.35">
      <c r="A56" s="37"/>
      <c r="B56" s="17" t="s">
        <v>49</v>
      </c>
      <c r="C56" s="11"/>
      <c r="D56" s="4" t="s">
        <v>12</v>
      </c>
      <c r="E56" s="18">
        <v>380000</v>
      </c>
      <c r="F56" s="19" t="s">
        <v>12</v>
      </c>
      <c r="G56" s="19" t="s">
        <v>12</v>
      </c>
      <c r="H56" s="19" t="s">
        <v>12</v>
      </c>
      <c r="I56" s="19" t="s">
        <v>12</v>
      </c>
      <c r="J56" s="13"/>
      <c r="K56" s="25">
        <v>380000</v>
      </c>
    </row>
    <row r="57" spans="1:11" ht="15" customHeight="1" x14ac:dyDescent="0.35">
      <c r="A57" s="37"/>
      <c r="B57" s="17" t="s">
        <v>80</v>
      </c>
      <c r="C57" s="11"/>
      <c r="D57" s="4" t="s">
        <v>12</v>
      </c>
      <c r="E57" s="18">
        <f>200000+180000+200000+200000+200000+180000+200000+200000+180000</f>
        <v>1740000</v>
      </c>
      <c r="F57" s="19" t="s">
        <v>12</v>
      </c>
      <c r="G57" s="19" t="s">
        <v>12</v>
      </c>
      <c r="H57" s="19" t="s">
        <v>12</v>
      </c>
      <c r="I57" s="19" t="s">
        <v>12</v>
      </c>
      <c r="J57" s="13"/>
      <c r="K57" s="25">
        <f>200000+180000+200000+200000+200000+180000+200000+200000+180000</f>
        <v>1740000</v>
      </c>
    </row>
    <row r="58" spans="1:11" ht="15" customHeight="1" x14ac:dyDescent="0.35">
      <c r="A58" s="37"/>
      <c r="B58" s="17" t="s">
        <v>50</v>
      </c>
      <c r="C58" s="11"/>
      <c r="D58" s="4" t="s">
        <v>12</v>
      </c>
      <c r="E58" s="18">
        <v>200000</v>
      </c>
      <c r="F58" s="19" t="s">
        <v>12</v>
      </c>
      <c r="G58" s="19" t="s">
        <v>12</v>
      </c>
      <c r="H58" s="19" t="s">
        <v>12</v>
      </c>
      <c r="I58" s="19" t="s">
        <v>12</v>
      </c>
      <c r="J58" s="13"/>
      <c r="K58" s="25">
        <v>200000</v>
      </c>
    </row>
    <row r="59" spans="1:11" ht="15" customHeight="1" x14ac:dyDescent="0.35">
      <c r="A59" s="37"/>
      <c r="B59" s="17" t="s">
        <v>61</v>
      </c>
      <c r="C59" s="11"/>
      <c r="D59" s="4" t="s">
        <v>12</v>
      </c>
      <c r="E59" s="18">
        <f>470000+150000</f>
        <v>620000</v>
      </c>
      <c r="F59" s="19" t="s">
        <v>12</v>
      </c>
      <c r="G59" s="19" t="s">
        <v>12</v>
      </c>
      <c r="H59" s="19" t="s">
        <v>12</v>
      </c>
      <c r="I59" s="19" t="s">
        <v>12</v>
      </c>
      <c r="J59" s="13"/>
      <c r="K59" s="25">
        <f>470000+150000</f>
        <v>620000</v>
      </c>
    </row>
    <row r="60" spans="1:11" ht="15" customHeight="1" x14ac:dyDescent="0.35">
      <c r="A60" s="37"/>
      <c r="B60" s="17" t="s">
        <v>54</v>
      </c>
      <c r="C60" s="11"/>
      <c r="D60" s="4" t="s">
        <v>12</v>
      </c>
      <c r="E60" s="18">
        <v>95000</v>
      </c>
      <c r="F60" s="19" t="s">
        <v>12</v>
      </c>
      <c r="G60" s="19" t="s">
        <v>12</v>
      </c>
      <c r="H60" s="19" t="s">
        <v>12</v>
      </c>
      <c r="I60" s="19" t="s">
        <v>12</v>
      </c>
      <c r="J60" s="13"/>
      <c r="K60" s="25">
        <v>95000</v>
      </c>
    </row>
    <row r="61" spans="1:11" ht="15" customHeight="1" x14ac:dyDescent="0.35">
      <c r="A61" s="37"/>
      <c r="B61" s="17" t="s">
        <v>124</v>
      </c>
      <c r="C61" s="11"/>
      <c r="D61" s="4" t="s">
        <v>12</v>
      </c>
      <c r="E61" s="18">
        <v>180000</v>
      </c>
      <c r="F61" s="19" t="s">
        <v>12</v>
      </c>
      <c r="G61" s="19" t="s">
        <v>12</v>
      </c>
      <c r="H61" s="19" t="s">
        <v>12</v>
      </c>
      <c r="I61" s="19" t="s">
        <v>12</v>
      </c>
      <c r="J61" s="13"/>
      <c r="K61" s="25">
        <v>180000</v>
      </c>
    </row>
    <row r="62" spans="1:11" ht="15" customHeight="1" x14ac:dyDescent="0.35">
      <c r="A62" s="37"/>
      <c r="B62" s="17" t="s">
        <v>123</v>
      </c>
      <c r="C62" s="11"/>
      <c r="D62" s="4" t="s">
        <v>12</v>
      </c>
      <c r="E62" s="21">
        <v>24000</v>
      </c>
      <c r="F62" s="19" t="s">
        <v>12</v>
      </c>
      <c r="G62" s="19" t="s">
        <v>12</v>
      </c>
      <c r="H62" s="19" t="s">
        <v>12</v>
      </c>
      <c r="I62" s="19" t="s">
        <v>12</v>
      </c>
      <c r="J62" s="13"/>
      <c r="K62" s="25">
        <v>24000</v>
      </c>
    </row>
    <row r="63" spans="1:11" ht="15" customHeight="1" x14ac:dyDescent="0.35">
      <c r="A63" s="37"/>
      <c r="B63" s="17" t="s">
        <v>125</v>
      </c>
      <c r="C63" s="11"/>
      <c r="D63" s="4" t="s">
        <v>12</v>
      </c>
      <c r="E63" s="18">
        <v>620000</v>
      </c>
      <c r="F63" s="19" t="s">
        <v>12</v>
      </c>
      <c r="G63" s="19" t="s">
        <v>12</v>
      </c>
      <c r="H63" s="19" t="s">
        <v>12</v>
      </c>
      <c r="I63" s="19" t="s">
        <v>12</v>
      </c>
      <c r="J63" s="13"/>
      <c r="K63" s="25">
        <v>620000</v>
      </c>
    </row>
    <row r="64" spans="1:11" ht="15" customHeight="1" x14ac:dyDescent="0.35">
      <c r="A64" s="37"/>
      <c r="B64" s="17" t="s">
        <v>74</v>
      </c>
      <c r="C64" s="11"/>
      <c r="D64" s="4" t="s">
        <v>12</v>
      </c>
      <c r="E64" s="18">
        <f>200000+200000+200000</f>
        <v>600000</v>
      </c>
      <c r="F64" s="19" t="s">
        <v>12</v>
      </c>
      <c r="G64" s="19" t="s">
        <v>12</v>
      </c>
      <c r="H64" s="19" t="s">
        <v>12</v>
      </c>
      <c r="I64" s="19" t="s">
        <v>12</v>
      </c>
      <c r="J64" s="13"/>
      <c r="K64" s="25">
        <f>200000+200000+200000</f>
        <v>600000</v>
      </c>
    </row>
    <row r="65" spans="1:11" ht="15" customHeight="1" x14ac:dyDescent="0.35">
      <c r="A65" s="37"/>
      <c r="B65" s="17" t="s">
        <v>77</v>
      </c>
      <c r="C65" s="11"/>
      <c r="D65" s="4" t="s">
        <v>12</v>
      </c>
      <c r="E65" s="18">
        <v>590000</v>
      </c>
      <c r="F65" s="19" t="s">
        <v>12</v>
      </c>
      <c r="G65" s="19" t="s">
        <v>12</v>
      </c>
      <c r="H65" s="19" t="s">
        <v>12</v>
      </c>
      <c r="I65" s="19" t="s">
        <v>12</v>
      </c>
      <c r="J65" s="13"/>
      <c r="K65" s="25">
        <v>590000</v>
      </c>
    </row>
    <row r="66" spans="1:11" ht="15" customHeight="1" x14ac:dyDescent="0.35">
      <c r="A66" s="37"/>
      <c r="B66" s="17" t="s">
        <v>100</v>
      </c>
      <c r="C66" s="11"/>
      <c r="D66" s="4" t="s">
        <v>12</v>
      </c>
      <c r="E66" s="18">
        <v>100000</v>
      </c>
      <c r="F66" s="19" t="s">
        <v>12</v>
      </c>
      <c r="G66" s="19" t="s">
        <v>12</v>
      </c>
      <c r="H66" s="19" t="s">
        <v>12</v>
      </c>
      <c r="I66" s="19" t="s">
        <v>12</v>
      </c>
      <c r="J66" s="13"/>
      <c r="K66" s="25">
        <v>100000</v>
      </c>
    </row>
    <row r="67" spans="1:11" ht="15" customHeight="1" x14ac:dyDescent="0.35">
      <c r="A67" s="37"/>
      <c r="B67" s="17" t="s">
        <v>101</v>
      </c>
      <c r="C67" s="11"/>
      <c r="D67" s="4" t="s">
        <v>12</v>
      </c>
      <c r="E67" s="18">
        <v>170000</v>
      </c>
      <c r="F67" s="19" t="s">
        <v>12</v>
      </c>
      <c r="G67" s="19" t="s">
        <v>12</v>
      </c>
      <c r="H67" s="19" t="s">
        <v>12</v>
      </c>
      <c r="I67" s="19" t="s">
        <v>12</v>
      </c>
      <c r="J67" s="13"/>
      <c r="K67" s="25">
        <v>170000</v>
      </c>
    </row>
    <row r="68" spans="1:11" ht="15" customHeight="1" x14ac:dyDescent="0.35">
      <c r="A68" s="37"/>
      <c r="B68" s="17" t="s">
        <v>102</v>
      </c>
      <c r="C68" s="11"/>
      <c r="D68" s="4" t="s">
        <v>12</v>
      </c>
      <c r="E68" s="18">
        <v>250000</v>
      </c>
      <c r="F68" s="19" t="s">
        <v>12</v>
      </c>
      <c r="G68" s="19" t="s">
        <v>12</v>
      </c>
      <c r="H68" s="19" t="s">
        <v>12</v>
      </c>
      <c r="I68" s="19" t="s">
        <v>12</v>
      </c>
      <c r="J68" s="13"/>
      <c r="K68" s="25">
        <v>250000</v>
      </c>
    </row>
    <row r="69" spans="1:11" ht="15" customHeight="1" x14ac:dyDescent="0.35">
      <c r="A69" s="37"/>
      <c r="B69" s="17" t="s">
        <v>104</v>
      </c>
      <c r="C69" s="11"/>
      <c r="D69" s="4" t="s">
        <v>12</v>
      </c>
      <c r="E69" s="18">
        <v>390000</v>
      </c>
      <c r="F69" s="19" t="s">
        <v>12</v>
      </c>
      <c r="G69" s="19" t="s">
        <v>12</v>
      </c>
      <c r="H69" s="19" t="s">
        <v>12</v>
      </c>
      <c r="I69" s="19" t="s">
        <v>12</v>
      </c>
      <c r="J69" s="13"/>
      <c r="K69" s="25">
        <v>390000</v>
      </c>
    </row>
    <row r="70" spans="1:11" ht="15" customHeight="1" x14ac:dyDescent="0.35">
      <c r="A70" s="37"/>
      <c r="B70" s="17" t="s">
        <v>87</v>
      </c>
      <c r="C70" s="11"/>
      <c r="D70" s="4" t="s">
        <v>12</v>
      </c>
      <c r="E70" s="18">
        <v>240000</v>
      </c>
      <c r="F70" s="19" t="s">
        <v>12</v>
      </c>
      <c r="G70" s="19" t="s">
        <v>12</v>
      </c>
      <c r="H70" s="19" t="s">
        <v>12</v>
      </c>
      <c r="I70" s="19" t="s">
        <v>12</v>
      </c>
      <c r="J70" s="13"/>
      <c r="K70" s="25">
        <v>240000</v>
      </c>
    </row>
    <row r="71" spans="1:11" ht="15" customHeight="1" x14ac:dyDescent="0.35">
      <c r="A71" s="37"/>
      <c r="B71" s="17" t="s">
        <v>115</v>
      </c>
      <c r="C71" s="11"/>
      <c r="D71" s="4" t="s">
        <v>12</v>
      </c>
      <c r="E71" s="4">
        <v>600000</v>
      </c>
      <c r="F71" s="19" t="s">
        <v>12</v>
      </c>
      <c r="G71" s="19" t="s">
        <v>12</v>
      </c>
      <c r="H71" s="19" t="s">
        <v>12</v>
      </c>
      <c r="I71" s="19" t="s">
        <v>12</v>
      </c>
      <c r="J71" s="13"/>
      <c r="K71" s="25">
        <v>600000</v>
      </c>
    </row>
    <row r="72" spans="1:11" ht="15" customHeight="1" x14ac:dyDescent="0.35">
      <c r="A72" s="37"/>
      <c r="B72" s="17" t="s">
        <v>98</v>
      </c>
      <c r="C72" s="11"/>
      <c r="D72" s="4" t="s">
        <v>12</v>
      </c>
      <c r="E72" s="18">
        <v>80000</v>
      </c>
      <c r="F72" s="19" t="s">
        <v>12</v>
      </c>
      <c r="G72" s="19" t="s">
        <v>12</v>
      </c>
      <c r="H72" s="19" t="s">
        <v>12</v>
      </c>
      <c r="I72" s="19" t="s">
        <v>12</v>
      </c>
      <c r="J72" s="13"/>
      <c r="K72" s="25">
        <v>80000</v>
      </c>
    </row>
    <row r="73" spans="1:11" ht="15" customHeight="1" x14ac:dyDescent="0.35">
      <c r="A73" s="37"/>
      <c r="B73" s="17" t="s">
        <v>72</v>
      </c>
      <c r="C73" s="11"/>
      <c r="D73" s="4" t="s">
        <v>12</v>
      </c>
      <c r="E73" s="22">
        <f>285000+300000+150000</f>
        <v>735000</v>
      </c>
      <c r="F73" s="19" t="s">
        <v>12</v>
      </c>
      <c r="G73" s="19" t="s">
        <v>12</v>
      </c>
      <c r="H73" s="19" t="s">
        <v>12</v>
      </c>
      <c r="I73" s="19" t="s">
        <v>12</v>
      </c>
      <c r="J73" s="13"/>
      <c r="K73" s="27">
        <f>285000+300000+150000</f>
        <v>735000</v>
      </c>
    </row>
    <row r="74" spans="1:11" ht="15" customHeight="1" x14ac:dyDescent="0.35">
      <c r="A74" s="37"/>
      <c r="B74" s="17" t="s">
        <v>51</v>
      </c>
      <c r="C74" s="11"/>
      <c r="D74" s="4" t="s">
        <v>12</v>
      </c>
      <c r="E74" s="18">
        <v>400000</v>
      </c>
      <c r="F74" s="19" t="s">
        <v>12</v>
      </c>
      <c r="G74" s="19" t="s">
        <v>12</v>
      </c>
      <c r="H74" s="19" t="s">
        <v>12</v>
      </c>
      <c r="I74" s="19" t="s">
        <v>12</v>
      </c>
      <c r="J74" s="13"/>
      <c r="K74" s="25">
        <v>400000</v>
      </c>
    </row>
    <row r="75" spans="1:11" ht="15" customHeight="1" x14ac:dyDescent="0.35">
      <c r="A75" s="37"/>
      <c r="B75" s="17" t="s">
        <v>113</v>
      </c>
      <c r="C75" s="11"/>
      <c r="D75" s="4" t="s">
        <v>12</v>
      </c>
      <c r="E75" s="18">
        <v>122592</v>
      </c>
      <c r="F75" s="19" t="s">
        <v>12</v>
      </c>
      <c r="G75" s="19" t="s">
        <v>12</v>
      </c>
      <c r="H75" s="19" t="s">
        <v>12</v>
      </c>
      <c r="I75" s="19" t="s">
        <v>12</v>
      </c>
      <c r="J75" s="13"/>
      <c r="K75" s="25">
        <v>122592</v>
      </c>
    </row>
    <row r="76" spans="1:11" ht="15" customHeight="1" x14ac:dyDescent="0.35">
      <c r="A76" s="37"/>
      <c r="B76" s="17" t="s">
        <v>112</v>
      </c>
      <c r="C76" s="11"/>
      <c r="D76" s="4" t="s">
        <v>12</v>
      </c>
      <c r="E76" s="4">
        <v>1100000</v>
      </c>
      <c r="F76" s="19" t="s">
        <v>12</v>
      </c>
      <c r="G76" s="19" t="s">
        <v>12</v>
      </c>
      <c r="H76" s="19" t="s">
        <v>12</v>
      </c>
      <c r="I76" s="19" t="s">
        <v>12</v>
      </c>
      <c r="J76" s="13"/>
      <c r="K76" s="25">
        <v>1100000</v>
      </c>
    </row>
    <row r="77" spans="1:11" ht="15" customHeight="1" x14ac:dyDescent="0.35">
      <c r="A77" s="37"/>
      <c r="B77" s="17" t="s">
        <v>111</v>
      </c>
      <c r="C77" s="11"/>
      <c r="D77" s="4" t="s">
        <v>12</v>
      </c>
      <c r="E77" s="18">
        <v>106000</v>
      </c>
      <c r="F77" s="19" t="s">
        <v>12</v>
      </c>
      <c r="G77" s="19" t="s">
        <v>12</v>
      </c>
      <c r="H77" s="19" t="s">
        <v>12</v>
      </c>
      <c r="I77" s="19" t="s">
        <v>12</v>
      </c>
      <c r="J77" s="13"/>
      <c r="K77" s="25">
        <v>106000</v>
      </c>
    </row>
    <row r="78" spans="1:11" ht="15" customHeight="1" x14ac:dyDescent="0.35">
      <c r="A78" s="37"/>
      <c r="B78" s="17" t="s">
        <v>110</v>
      </c>
      <c r="C78" s="11"/>
      <c r="D78" s="4" t="s">
        <v>12</v>
      </c>
      <c r="E78" s="18">
        <v>886645.83</v>
      </c>
      <c r="F78" s="19" t="s">
        <v>12</v>
      </c>
      <c r="G78" s="19" t="s">
        <v>12</v>
      </c>
      <c r="H78" s="19" t="s">
        <v>12</v>
      </c>
      <c r="I78" s="19" t="s">
        <v>12</v>
      </c>
      <c r="J78" s="13"/>
      <c r="K78" s="25">
        <v>886645.83</v>
      </c>
    </row>
    <row r="79" spans="1:11" ht="15" customHeight="1" x14ac:dyDescent="0.35">
      <c r="A79" s="37"/>
      <c r="B79" s="17" t="s">
        <v>64</v>
      </c>
      <c r="C79" s="11"/>
      <c r="D79" s="4" t="s">
        <v>12</v>
      </c>
      <c r="E79" s="18">
        <f>175000+150000</f>
        <v>325000</v>
      </c>
      <c r="F79" s="19" t="s">
        <v>12</v>
      </c>
      <c r="G79" s="19" t="s">
        <v>12</v>
      </c>
      <c r="H79" s="19" t="s">
        <v>12</v>
      </c>
      <c r="I79" s="19" t="s">
        <v>12</v>
      </c>
      <c r="J79" s="13"/>
      <c r="K79" s="25">
        <f>175000+150000</f>
        <v>325000</v>
      </c>
    </row>
    <row r="80" spans="1:11" ht="28.5" customHeight="1" x14ac:dyDescent="0.35">
      <c r="A80" s="37"/>
      <c r="B80" s="17" t="s">
        <v>37</v>
      </c>
      <c r="C80" s="11"/>
      <c r="D80" s="4" t="s">
        <v>12</v>
      </c>
      <c r="E80" s="20">
        <v>300000</v>
      </c>
      <c r="F80" s="19" t="s">
        <v>12</v>
      </c>
      <c r="G80" s="19" t="s">
        <v>12</v>
      </c>
      <c r="H80" s="19" t="s">
        <v>12</v>
      </c>
      <c r="I80" s="19" t="s">
        <v>12</v>
      </c>
      <c r="J80" s="13"/>
      <c r="K80" s="26">
        <v>300000</v>
      </c>
    </row>
    <row r="81" spans="1:11" ht="15" customHeight="1" x14ac:dyDescent="0.35">
      <c r="A81" s="37"/>
      <c r="B81" s="17" t="s">
        <v>65</v>
      </c>
      <c r="C81" s="11"/>
      <c r="D81" s="4" t="s">
        <v>12</v>
      </c>
      <c r="E81" s="18">
        <v>200000</v>
      </c>
      <c r="F81" s="19" t="s">
        <v>12</v>
      </c>
      <c r="G81" s="19" t="s">
        <v>12</v>
      </c>
      <c r="H81" s="19" t="s">
        <v>12</v>
      </c>
      <c r="I81" s="19" t="s">
        <v>12</v>
      </c>
      <c r="J81" s="13"/>
      <c r="K81" s="25">
        <v>200000</v>
      </c>
    </row>
    <row r="82" spans="1:11" ht="15" customHeight="1" x14ac:dyDescent="0.35">
      <c r="A82" s="37"/>
      <c r="B82" s="17" t="s">
        <v>99</v>
      </c>
      <c r="C82" s="11"/>
      <c r="D82" s="4" t="s">
        <v>12</v>
      </c>
      <c r="E82" s="18">
        <v>70000</v>
      </c>
      <c r="F82" s="19" t="s">
        <v>12</v>
      </c>
      <c r="G82" s="19" t="s">
        <v>12</v>
      </c>
      <c r="H82" s="19" t="s">
        <v>12</v>
      </c>
      <c r="I82" s="19" t="s">
        <v>12</v>
      </c>
      <c r="J82" s="13"/>
      <c r="K82" s="25">
        <v>70000</v>
      </c>
    </row>
    <row r="83" spans="1:11" ht="15" customHeight="1" x14ac:dyDescent="0.35">
      <c r="A83" s="37"/>
      <c r="B83" s="17" t="s">
        <v>91</v>
      </c>
      <c r="C83" s="11"/>
      <c r="D83" s="4" t="s">
        <v>12</v>
      </c>
      <c r="E83" s="18">
        <v>253000</v>
      </c>
      <c r="F83" s="19" t="s">
        <v>12</v>
      </c>
      <c r="G83" s="19" t="s">
        <v>12</v>
      </c>
      <c r="H83" s="19" t="s">
        <v>12</v>
      </c>
      <c r="I83" s="19" t="s">
        <v>12</v>
      </c>
      <c r="J83" s="13"/>
      <c r="K83" s="25">
        <v>253000</v>
      </c>
    </row>
    <row r="84" spans="1:11" ht="15" customHeight="1" x14ac:dyDescent="0.35">
      <c r="A84" s="37"/>
      <c r="B84" s="17" t="s">
        <v>39</v>
      </c>
      <c r="C84" s="11"/>
      <c r="D84" s="4" t="s">
        <v>12</v>
      </c>
      <c r="E84" s="18">
        <v>120000</v>
      </c>
      <c r="F84" s="19" t="s">
        <v>12</v>
      </c>
      <c r="G84" s="19" t="s">
        <v>12</v>
      </c>
      <c r="H84" s="19" t="s">
        <v>12</v>
      </c>
      <c r="I84" s="19" t="s">
        <v>12</v>
      </c>
      <c r="J84" s="13"/>
      <c r="K84" s="25">
        <v>120000</v>
      </c>
    </row>
    <row r="85" spans="1:11" ht="15" customHeight="1" x14ac:dyDescent="0.35">
      <c r="A85" s="37"/>
      <c r="B85" s="17" t="s">
        <v>40</v>
      </c>
      <c r="C85" s="11"/>
      <c r="D85" s="4" t="s">
        <v>12</v>
      </c>
      <c r="E85" s="18">
        <v>735000</v>
      </c>
      <c r="F85" s="19" t="s">
        <v>12</v>
      </c>
      <c r="G85" s="19" t="s">
        <v>12</v>
      </c>
      <c r="H85" s="19" t="s">
        <v>12</v>
      </c>
      <c r="I85" s="19" t="s">
        <v>12</v>
      </c>
      <c r="J85" s="13"/>
      <c r="K85" s="25">
        <v>735000</v>
      </c>
    </row>
    <row r="86" spans="1:11" ht="15" customHeight="1" x14ac:dyDescent="0.35">
      <c r="A86" s="37"/>
      <c r="B86" s="17" t="s">
        <v>62</v>
      </c>
      <c r="C86" s="11"/>
      <c r="D86" s="4" t="s">
        <v>12</v>
      </c>
      <c r="E86" s="18">
        <v>550000</v>
      </c>
      <c r="F86" s="19" t="s">
        <v>12</v>
      </c>
      <c r="G86" s="19" t="s">
        <v>12</v>
      </c>
      <c r="H86" s="19" t="s">
        <v>12</v>
      </c>
      <c r="I86" s="19" t="s">
        <v>12</v>
      </c>
      <c r="J86" s="13"/>
      <c r="K86" s="25">
        <v>550000</v>
      </c>
    </row>
    <row r="87" spans="1:11" ht="15" customHeight="1" x14ac:dyDescent="0.35">
      <c r="A87" s="37"/>
      <c r="B87" s="17" t="s">
        <v>32</v>
      </c>
      <c r="C87" s="11"/>
      <c r="D87" s="4" t="s">
        <v>12</v>
      </c>
      <c r="E87" s="18">
        <v>350000</v>
      </c>
      <c r="F87" s="19" t="s">
        <v>12</v>
      </c>
      <c r="G87" s="19" t="s">
        <v>12</v>
      </c>
      <c r="H87" s="19" t="s">
        <v>12</v>
      </c>
      <c r="I87" s="19" t="s">
        <v>12</v>
      </c>
      <c r="J87" s="13"/>
      <c r="K87" s="25">
        <v>350000</v>
      </c>
    </row>
    <row r="88" spans="1:11" ht="15" customHeight="1" x14ac:dyDescent="0.35">
      <c r="A88" s="37"/>
      <c r="B88" s="17" t="s">
        <v>86</v>
      </c>
      <c r="C88" s="11"/>
      <c r="D88" s="4" t="s">
        <v>12</v>
      </c>
      <c r="E88" s="18">
        <v>123250</v>
      </c>
      <c r="F88" s="19" t="s">
        <v>12</v>
      </c>
      <c r="G88" s="19" t="s">
        <v>12</v>
      </c>
      <c r="H88" s="19" t="s">
        <v>12</v>
      </c>
      <c r="I88" s="19" t="s">
        <v>12</v>
      </c>
      <c r="J88" s="13"/>
      <c r="K88" s="25">
        <v>123250</v>
      </c>
    </row>
    <row r="89" spans="1:11" ht="15" customHeight="1" x14ac:dyDescent="0.35">
      <c r="A89" s="37"/>
      <c r="B89" s="17" t="s">
        <v>53</v>
      </c>
      <c r="C89" s="11"/>
      <c r="D89" s="4" t="s">
        <v>12</v>
      </c>
      <c r="E89" s="18">
        <v>160000</v>
      </c>
      <c r="F89" s="19" t="s">
        <v>12</v>
      </c>
      <c r="G89" s="19" t="s">
        <v>12</v>
      </c>
      <c r="H89" s="19" t="s">
        <v>12</v>
      </c>
      <c r="I89" s="19" t="s">
        <v>12</v>
      </c>
      <c r="J89" s="13"/>
      <c r="K89" s="25">
        <v>160000</v>
      </c>
    </row>
    <row r="90" spans="1:11" ht="15" customHeight="1" x14ac:dyDescent="0.35">
      <c r="A90" s="37"/>
      <c r="B90" s="17" t="s">
        <v>89</v>
      </c>
      <c r="C90" s="11"/>
      <c r="D90" s="4" t="s">
        <v>12</v>
      </c>
      <c r="E90" s="18">
        <v>95000</v>
      </c>
      <c r="F90" s="19" t="s">
        <v>12</v>
      </c>
      <c r="G90" s="19" t="s">
        <v>12</v>
      </c>
      <c r="H90" s="19" t="s">
        <v>12</v>
      </c>
      <c r="I90" s="19" t="s">
        <v>12</v>
      </c>
      <c r="J90" s="13"/>
      <c r="K90" s="25">
        <v>95000</v>
      </c>
    </row>
    <row r="91" spans="1:11" ht="15" customHeight="1" x14ac:dyDescent="0.35">
      <c r="A91" s="37"/>
      <c r="B91" s="17" t="s">
        <v>109</v>
      </c>
      <c r="C91" s="11"/>
      <c r="D91" s="4" t="s">
        <v>12</v>
      </c>
      <c r="E91" s="18">
        <v>940000</v>
      </c>
      <c r="F91" s="19" t="s">
        <v>12</v>
      </c>
      <c r="G91" s="19" t="s">
        <v>12</v>
      </c>
      <c r="H91" s="19" t="s">
        <v>12</v>
      </c>
      <c r="I91" s="19" t="s">
        <v>12</v>
      </c>
      <c r="J91" s="13"/>
      <c r="K91" s="25">
        <v>940000</v>
      </c>
    </row>
    <row r="92" spans="1:11" ht="15" customHeight="1" x14ac:dyDescent="0.35">
      <c r="A92" s="37"/>
      <c r="B92" s="17" t="s">
        <v>46</v>
      </c>
      <c r="C92" s="11"/>
      <c r="D92" s="4" t="s">
        <v>12</v>
      </c>
      <c r="E92" s="18">
        <f>250000+95000</f>
        <v>345000</v>
      </c>
      <c r="F92" s="19" t="s">
        <v>12</v>
      </c>
      <c r="G92" s="19" t="s">
        <v>12</v>
      </c>
      <c r="H92" s="19" t="s">
        <v>12</v>
      </c>
      <c r="I92" s="19" t="s">
        <v>12</v>
      </c>
      <c r="J92" s="13"/>
      <c r="K92" s="25">
        <f>250000+95000</f>
        <v>345000</v>
      </c>
    </row>
    <row r="93" spans="1:11" ht="15" customHeight="1" x14ac:dyDescent="0.35">
      <c r="A93" s="37"/>
      <c r="B93" s="17" t="s">
        <v>118</v>
      </c>
      <c r="C93" s="11"/>
      <c r="D93" s="4" t="s">
        <v>12</v>
      </c>
      <c r="E93" s="18">
        <f>340000+200000</f>
        <v>540000</v>
      </c>
      <c r="F93" s="19" t="s">
        <v>12</v>
      </c>
      <c r="G93" s="19" t="s">
        <v>12</v>
      </c>
      <c r="H93" s="19" t="s">
        <v>12</v>
      </c>
      <c r="I93" s="19" t="s">
        <v>12</v>
      </c>
      <c r="J93" s="13"/>
      <c r="K93" s="25">
        <f>340000+200000</f>
        <v>540000</v>
      </c>
    </row>
    <row r="94" spans="1:11" ht="15" customHeight="1" x14ac:dyDescent="0.35">
      <c r="A94" s="37"/>
      <c r="B94" s="17" t="s">
        <v>69</v>
      </c>
      <c r="C94" s="11"/>
      <c r="D94" s="4" t="s">
        <v>12</v>
      </c>
      <c r="E94" s="18">
        <f>200000+240000+200000</f>
        <v>640000</v>
      </c>
      <c r="F94" s="19" t="s">
        <v>12</v>
      </c>
      <c r="G94" s="19" t="s">
        <v>12</v>
      </c>
      <c r="H94" s="19" t="s">
        <v>12</v>
      </c>
      <c r="I94" s="19" t="s">
        <v>12</v>
      </c>
      <c r="J94" s="13"/>
      <c r="K94" s="25">
        <f>200000+240000+200000</f>
        <v>640000</v>
      </c>
    </row>
    <row r="95" spans="1:11" ht="15" customHeight="1" x14ac:dyDescent="0.35">
      <c r="A95" s="37"/>
      <c r="B95" s="17" t="s">
        <v>35</v>
      </c>
      <c r="C95" s="11"/>
      <c r="D95" s="4" t="s">
        <v>12</v>
      </c>
      <c r="E95" s="18">
        <f>1131000+1000000</f>
        <v>2131000</v>
      </c>
      <c r="F95" s="19" t="s">
        <v>12</v>
      </c>
      <c r="G95" s="19" t="s">
        <v>12</v>
      </c>
      <c r="H95" s="19" t="s">
        <v>12</v>
      </c>
      <c r="I95" s="19" t="s">
        <v>12</v>
      </c>
      <c r="J95" s="13"/>
      <c r="K95" s="25">
        <f>1131000+1000000</f>
        <v>2131000</v>
      </c>
    </row>
    <row r="96" spans="1:11" ht="15" customHeight="1" x14ac:dyDescent="0.35">
      <c r="A96" s="37"/>
      <c r="B96" s="17" t="s">
        <v>42</v>
      </c>
      <c r="C96" s="11"/>
      <c r="D96" s="4" t="s">
        <v>12</v>
      </c>
      <c r="E96" s="18">
        <v>1728333.33</v>
      </c>
      <c r="F96" s="19" t="s">
        <v>12</v>
      </c>
      <c r="G96" s="19" t="s">
        <v>12</v>
      </c>
      <c r="H96" s="19" t="s">
        <v>12</v>
      </c>
      <c r="I96" s="19" t="s">
        <v>12</v>
      </c>
      <c r="J96" s="13"/>
      <c r="K96" s="25">
        <v>1728333.33</v>
      </c>
    </row>
    <row r="97" spans="1:11" ht="15" customHeight="1" x14ac:dyDescent="0.35">
      <c r="A97" s="37"/>
      <c r="B97" s="17" t="s">
        <v>70</v>
      </c>
      <c r="C97" s="11"/>
      <c r="D97" s="4" t="s">
        <v>12</v>
      </c>
      <c r="E97" s="18">
        <v>100000</v>
      </c>
      <c r="F97" s="19" t="s">
        <v>12</v>
      </c>
      <c r="G97" s="19" t="s">
        <v>12</v>
      </c>
      <c r="H97" s="19" t="s">
        <v>12</v>
      </c>
      <c r="I97" s="19" t="s">
        <v>12</v>
      </c>
      <c r="J97" s="13"/>
      <c r="K97" s="25">
        <v>100000</v>
      </c>
    </row>
    <row r="98" spans="1:11" ht="15" customHeight="1" x14ac:dyDescent="0.35">
      <c r="A98" s="37"/>
      <c r="B98" s="17" t="s">
        <v>119</v>
      </c>
      <c r="C98" s="11"/>
      <c r="D98" s="4" t="s">
        <v>12</v>
      </c>
      <c r="E98" s="18">
        <v>80000</v>
      </c>
      <c r="F98" s="19" t="s">
        <v>12</v>
      </c>
      <c r="G98" s="19" t="s">
        <v>12</v>
      </c>
      <c r="H98" s="19" t="s">
        <v>12</v>
      </c>
      <c r="I98" s="19" t="s">
        <v>12</v>
      </c>
      <c r="J98" s="13"/>
      <c r="K98" s="25">
        <v>80000</v>
      </c>
    </row>
    <row r="99" spans="1:11" ht="15" customHeight="1" x14ac:dyDescent="0.35">
      <c r="A99" s="37"/>
      <c r="B99" s="17" t="s">
        <v>88</v>
      </c>
      <c r="C99" s="11"/>
      <c r="D99" s="4" t="s">
        <v>12</v>
      </c>
      <c r="E99" s="18">
        <f>800000</f>
        <v>800000</v>
      </c>
      <c r="F99" s="19" t="s">
        <v>12</v>
      </c>
      <c r="G99" s="19" t="s">
        <v>12</v>
      </c>
      <c r="H99" s="19" t="s">
        <v>12</v>
      </c>
      <c r="I99" s="19" t="s">
        <v>12</v>
      </c>
      <c r="J99" s="13"/>
      <c r="K99" s="25">
        <f>800000</f>
        <v>800000</v>
      </c>
    </row>
    <row r="100" spans="1:11" ht="15" customHeight="1" x14ac:dyDescent="0.35">
      <c r="A100" s="37"/>
      <c r="B100" s="17" t="s">
        <v>105</v>
      </c>
      <c r="C100" s="11"/>
      <c r="D100" s="4" t="s">
        <v>12</v>
      </c>
      <c r="E100" s="18">
        <v>50000</v>
      </c>
      <c r="F100" s="19" t="s">
        <v>12</v>
      </c>
      <c r="G100" s="19" t="s">
        <v>12</v>
      </c>
      <c r="H100" s="19" t="s">
        <v>12</v>
      </c>
      <c r="I100" s="19" t="s">
        <v>12</v>
      </c>
      <c r="J100" s="13"/>
      <c r="K100" s="25">
        <v>50000</v>
      </c>
    </row>
    <row r="101" spans="1:11" ht="15" customHeight="1" x14ac:dyDescent="0.35">
      <c r="A101" s="37"/>
      <c r="B101" s="17" t="s">
        <v>56</v>
      </c>
      <c r="C101" s="11"/>
      <c r="D101" s="4" t="s">
        <v>12</v>
      </c>
      <c r="E101" s="18">
        <v>70000</v>
      </c>
      <c r="F101" s="19" t="s">
        <v>12</v>
      </c>
      <c r="G101" s="19" t="s">
        <v>12</v>
      </c>
      <c r="H101" s="19" t="s">
        <v>12</v>
      </c>
      <c r="I101" s="19" t="s">
        <v>12</v>
      </c>
      <c r="J101" s="13"/>
      <c r="K101" s="25">
        <v>70000</v>
      </c>
    </row>
    <row r="102" spans="1:11" ht="15" customHeight="1" x14ac:dyDescent="0.35">
      <c r="A102" s="37"/>
      <c r="B102" s="17" t="s">
        <v>66</v>
      </c>
      <c r="C102" s="11"/>
      <c r="D102" s="4" t="s">
        <v>12</v>
      </c>
      <c r="E102" s="18">
        <f>200000+100000+125000</f>
        <v>425000</v>
      </c>
      <c r="F102" s="19" t="s">
        <v>12</v>
      </c>
      <c r="G102" s="19" t="s">
        <v>12</v>
      </c>
      <c r="H102" s="19" t="s">
        <v>12</v>
      </c>
      <c r="I102" s="19" t="s">
        <v>12</v>
      </c>
      <c r="J102" s="13"/>
      <c r="K102" s="25">
        <f>200000+100000+125000</f>
        <v>425000</v>
      </c>
    </row>
    <row r="103" spans="1:11" ht="15" customHeight="1" x14ac:dyDescent="0.35">
      <c r="A103" s="37"/>
      <c r="B103" s="17" t="s">
        <v>43</v>
      </c>
      <c r="C103" s="11"/>
      <c r="D103" s="4" t="s">
        <v>12</v>
      </c>
      <c r="E103" s="18">
        <v>95833.33</v>
      </c>
      <c r="F103" s="19" t="s">
        <v>12</v>
      </c>
      <c r="G103" s="19" t="s">
        <v>12</v>
      </c>
      <c r="H103" s="19" t="s">
        <v>12</v>
      </c>
      <c r="I103" s="19" t="s">
        <v>12</v>
      </c>
      <c r="J103" s="13"/>
      <c r="K103" s="25">
        <v>95833.33</v>
      </c>
    </row>
    <row r="104" spans="1:11" ht="15" customHeight="1" x14ac:dyDescent="0.35">
      <c r="A104" s="37"/>
      <c r="B104" s="17" t="s">
        <v>67</v>
      </c>
      <c r="C104" s="11"/>
      <c r="D104" s="4" t="s">
        <v>12</v>
      </c>
      <c r="E104" s="18">
        <v>600000</v>
      </c>
      <c r="F104" s="19" t="s">
        <v>12</v>
      </c>
      <c r="G104" s="19" t="s">
        <v>12</v>
      </c>
      <c r="H104" s="19" t="s">
        <v>12</v>
      </c>
      <c r="I104" s="19" t="s">
        <v>12</v>
      </c>
      <c r="J104" s="13"/>
      <c r="K104" s="25">
        <v>600000</v>
      </c>
    </row>
    <row r="105" spans="1:11" ht="15" customHeight="1" x14ac:dyDescent="0.35">
      <c r="A105" s="37"/>
      <c r="B105" s="17" t="s">
        <v>79</v>
      </c>
      <c r="C105" s="11"/>
      <c r="D105" s="4" t="s">
        <v>12</v>
      </c>
      <c r="E105" s="18">
        <f>400000+299000+1600000</f>
        <v>2299000</v>
      </c>
      <c r="F105" s="19" t="s">
        <v>12</v>
      </c>
      <c r="G105" s="19" t="s">
        <v>12</v>
      </c>
      <c r="H105" s="19" t="s">
        <v>12</v>
      </c>
      <c r="I105" s="19" t="s">
        <v>12</v>
      </c>
      <c r="J105" s="13"/>
      <c r="K105" s="25">
        <f>400000+299000+1600000</f>
        <v>2299000</v>
      </c>
    </row>
    <row r="106" spans="1:11" ht="15" customHeight="1" x14ac:dyDescent="0.35">
      <c r="A106" s="37"/>
      <c r="B106" s="17" t="s">
        <v>33</v>
      </c>
      <c r="C106" s="11"/>
      <c r="D106" s="4" t="s">
        <v>12</v>
      </c>
      <c r="E106" s="15">
        <v>664000</v>
      </c>
      <c r="F106" s="19" t="s">
        <v>12</v>
      </c>
      <c r="G106" s="19" t="s">
        <v>12</v>
      </c>
      <c r="H106" s="19" t="s">
        <v>12</v>
      </c>
      <c r="I106" s="19" t="s">
        <v>12</v>
      </c>
      <c r="J106" s="13"/>
      <c r="K106" s="25">
        <v>664000</v>
      </c>
    </row>
    <row r="107" spans="1:11" ht="15" customHeight="1" x14ac:dyDescent="0.35">
      <c r="A107" s="37"/>
      <c r="B107" s="17" t="s">
        <v>33</v>
      </c>
      <c r="C107" s="11"/>
      <c r="D107" s="4" t="s">
        <v>12</v>
      </c>
      <c r="E107" s="15">
        <v>571999.99</v>
      </c>
      <c r="F107" s="19" t="s">
        <v>12</v>
      </c>
      <c r="G107" s="19" t="s">
        <v>12</v>
      </c>
      <c r="H107" s="19" t="s">
        <v>12</v>
      </c>
      <c r="I107" s="19" t="s">
        <v>12</v>
      </c>
      <c r="J107" s="13"/>
      <c r="K107" s="25">
        <v>571999.99</v>
      </c>
    </row>
    <row r="108" spans="1:11" ht="15" customHeight="1" x14ac:dyDescent="0.35">
      <c r="A108" s="37"/>
      <c r="B108" s="17" t="s">
        <v>107</v>
      </c>
      <c r="C108" s="11"/>
      <c r="D108" s="4" t="s">
        <v>12</v>
      </c>
      <c r="E108" s="15">
        <v>128500</v>
      </c>
      <c r="F108" s="19" t="s">
        <v>12</v>
      </c>
      <c r="G108" s="19" t="s">
        <v>12</v>
      </c>
      <c r="H108" s="19" t="s">
        <v>12</v>
      </c>
      <c r="I108" s="19" t="s">
        <v>12</v>
      </c>
      <c r="J108" s="13"/>
      <c r="K108" s="25">
        <v>128500</v>
      </c>
    </row>
    <row r="109" spans="1:11" ht="15" customHeight="1" x14ac:dyDescent="0.35">
      <c r="A109" s="37"/>
      <c r="B109" s="17" t="s">
        <v>78</v>
      </c>
      <c r="C109" s="11"/>
      <c r="D109" s="4" t="s">
        <v>12</v>
      </c>
      <c r="E109" s="15">
        <f>220000+220000+1249999.99+414500+2166.67</f>
        <v>2106666.66</v>
      </c>
      <c r="F109" s="19" t="s">
        <v>12</v>
      </c>
      <c r="G109" s="19" t="s">
        <v>12</v>
      </c>
      <c r="H109" s="19" t="s">
        <v>12</v>
      </c>
      <c r="I109" s="19" t="s">
        <v>12</v>
      </c>
      <c r="J109" s="13"/>
      <c r="K109" s="25">
        <f>220000+220000+1249999.99+414500+2166.67</f>
        <v>2106666.66</v>
      </c>
    </row>
    <row r="110" spans="1:11" ht="15" customHeight="1" x14ac:dyDescent="0.35">
      <c r="A110" s="37"/>
      <c r="B110" s="17" t="s">
        <v>106</v>
      </c>
      <c r="C110" s="11"/>
      <c r="D110" s="4" t="s">
        <v>12</v>
      </c>
      <c r="E110" s="15">
        <f>50000+72000</f>
        <v>122000</v>
      </c>
      <c r="F110" s="19" t="s">
        <v>12</v>
      </c>
      <c r="G110" s="19" t="s">
        <v>12</v>
      </c>
      <c r="H110" s="19" t="s">
        <v>12</v>
      </c>
      <c r="I110" s="19" t="s">
        <v>12</v>
      </c>
      <c r="J110" s="13"/>
      <c r="K110" s="25">
        <f>50000+72000</f>
        <v>122000</v>
      </c>
    </row>
    <row r="111" spans="1:11" ht="15" customHeight="1" x14ac:dyDescent="0.35">
      <c r="A111" s="37"/>
      <c r="B111" s="17" t="s">
        <v>63</v>
      </c>
      <c r="C111" s="11"/>
      <c r="D111" s="4" t="s">
        <v>12</v>
      </c>
      <c r="E111" s="15">
        <f>550000+120000</f>
        <v>670000</v>
      </c>
      <c r="F111" s="19" t="s">
        <v>12</v>
      </c>
      <c r="G111" s="19" t="s">
        <v>12</v>
      </c>
      <c r="H111" s="19" t="s">
        <v>12</v>
      </c>
      <c r="I111" s="19" t="s">
        <v>12</v>
      </c>
      <c r="J111" s="13"/>
      <c r="K111" s="25">
        <f>550000+120000</f>
        <v>670000</v>
      </c>
    </row>
    <row r="112" spans="1:11" ht="15" customHeight="1" x14ac:dyDescent="0.35">
      <c r="A112" s="37"/>
      <c r="B112" s="17" t="s">
        <v>38</v>
      </c>
      <c r="C112" s="11"/>
      <c r="D112" s="4" t="s">
        <v>12</v>
      </c>
      <c r="E112" s="16">
        <f>255000+175000+850000</f>
        <v>1280000</v>
      </c>
      <c r="F112" s="19" t="s">
        <v>12</v>
      </c>
      <c r="G112" s="19" t="s">
        <v>12</v>
      </c>
      <c r="H112" s="19" t="s">
        <v>12</v>
      </c>
      <c r="I112" s="19" t="s">
        <v>12</v>
      </c>
      <c r="J112" s="13"/>
      <c r="K112" s="26">
        <f>255000+175000+850000</f>
        <v>1280000</v>
      </c>
    </row>
    <row r="113" spans="1:11" ht="31.5" customHeight="1" x14ac:dyDescent="0.35">
      <c r="A113" s="37"/>
      <c r="B113" s="17" t="s">
        <v>117</v>
      </c>
      <c r="C113" s="11"/>
      <c r="D113" s="4" t="s">
        <v>12</v>
      </c>
      <c r="E113" s="15">
        <f>250000+250000</f>
        <v>500000</v>
      </c>
      <c r="F113" s="19" t="s">
        <v>12</v>
      </c>
      <c r="G113" s="19" t="s">
        <v>12</v>
      </c>
      <c r="H113" s="19" t="s">
        <v>12</v>
      </c>
      <c r="I113" s="19" t="s">
        <v>12</v>
      </c>
      <c r="J113" s="13"/>
      <c r="K113" s="25">
        <f>250000+250000</f>
        <v>500000</v>
      </c>
    </row>
    <row r="114" spans="1:11" ht="15" customHeight="1" x14ac:dyDescent="0.35">
      <c r="A114" s="37"/>
      <c r="B114" s="17" t="s">
        <v>68</v>
      </c>
      <c r="C114" s="11"/>
      <c r="D114" s="4" t="s">
        <v>12</v>
      </c>
      <c r="E114" s="15">
        <f>83333.33+200000+200000</f>
        <v>483333.33</v>
      </c>
      <c r="F114" s="19" t="s">
        <v>12</v>
      </c>
      <c r="G114" s="19" t="s">
        <v>12</v>
      </c>
      <c r="H114" s="19" t="s">
        <v>12</v>
      </c>
      <c r="I114" s="19" t="s">
        <v>12</v>
      </c>
      <c r="J114" s="13"/>
      <c r="K114" s="25">
        <f>83333.33+200000+200000</f>
        <v>483333.33</v>
      </c>
    </row>
    <row r="115" spans="1:11" ht="15" customHeight="1" x14ac:dyDescent="0.35">
      <c r="A115" s="37"/>
      <c r="B115" s="17" t="s">
        <v>60</v>
      </c>
      <c r="C115" s="11"/>
      <c r="D115" s="4" t="s">
        <v>12</v>
      </c>
      <c r="E115" s="15">
        <v>150000</v>
      </c>
      <c r="F115" s="19" t="s">
        <v>12</v>
      </c>
      <c r="G115" s="19" t="s">
        <v>12</v>
      </c>
      <c r="H115" s="19" t="s">
        <v>12</v>
      </c>
      <c r="I115" s="19" t="s">
        <v>12</v>
      </c>
      <c r="J115" s="13"/>
      <c r="K115" s="25">
        <v>150000</v>
      </c>
    </row>
    <row r="116" spans="1:11" ht="29" customHeight="1" x14ac:dyDescent="0.35">
      <c r="A116" s="37"/>
      <c r="B116" s="17" t="s">
        <v>116</v>
      </c>
      <c r="C116" s="11"/>
      <c r="D116" s="4" t="s">
        <v>12</v>
      </c>
      <c r="E116" s="15">
        <v>620000</v>
      </c>
      <c r="F116" s="19" t="s">
        <v>12</v>
      </c>
      <c r="G116" s="19" t="s">
        <v>12</v>
      </c>
      <c r="H116" s="19" t="s">
        <v>12</v>
      </c>
      <c r="I116" s="19" t="s">
        <v>12</v>
      </c>
      <c r="J116" s="13"/>
      <c r="K116" s="25">
        <v>620000</v>
      </c>
    </row>
    <row r="117" spans="1:11" ht="15" customHeight="1" x14ac:dyDescent="0.35">
      <c r="A117" s="37"/>
      <c r="B117" s="17" t="s">
        <v>44</v>
      </c>
      <c r="C117" s="11"/>
      <c r="D117" s="4" t="s">
        <v>12</v>
      </c>
      <c r="E117" s="15">
        <v>350000</v>
      </c>
      <c r="F117" s="19" t="s">
        <v>12</v>
      </c>
      <c r="G117" s="19" t="s">
        <v>12</v>
      </c>
      <c r="H117" s="19" t="s">
        <v>12</v>
      </c>
      <c r="I117" s="19" t="s">
        <v>12</v>
      </c>
      <c r="J117" s="13"/>
      <c r="K117" s="25">
        <v>350000</v>
      </c>
    </row>
    <row r="118" spans="1:11" x14ac:dyDescent="0.35">
      <c r="A118" s="35"/>
      <c r="B118" s="42" t="s">
        <v>13</v>
      </c>
      <c r="C118" s="42"/>
      <c r="D118" s="25">
        <f>SUM(D21:D32)</f>
        <v>0</v>
      </c>
      <c r="E118" s="25">
        <f>SUM(E21:E117)</f>
        <v>59060354.469999999</v>
      </c>
      <c r="F118" s="25">
        <f>SUM(F21:F32)</f>
        <v>0</v>
      </c>
      <c r="G118" s="25">
        <f>SUM(G21:G32)</f>
        <v>0</v>
      </c>
      <c r="H118" s="25">
        <f>SUM(H21:H32)</f>
        <v>0</v>
      </c>
      <c r="I118" s="25">
        <f>SUM(I21:I32)</f>
        <v>0</v>
      </c>
      <c r="J118" s="13"/>
      <c r="K118" s="25">
        <f t="shared" ref="K118:K119" si="0">E118</f>
        <v>59060354.469999999</v>
      </c>
    </row>
    <row r="119" spans="1:11" x14ac:dyDescent="0.35">
      <c r="A119" s="35"/>
      <c r="B119" s="42" t="s">
        <v>19</v>
      </c>
      <c r="C119" s="42"/>
      <c r="D119" s="2" t="s">
        <v>12</v>
      </c>
      <c r="E119" s="2">
        <v>97</v>
      </c>
      <c r="F119" s="2" t="s">
        <v>12</v>
      </c>
      <c r="G119" s="2" t="s">
        <v>12</v>
      </c>
      <c r="H119" s="2" t="s">
        <v>12</v>
      </c>
      <c r="I119" s="2" t="s">
        <v>12</v>
      </c>
      <c r="J119" s="13"/>
      <c r="K119" s="26">
        <f t="shared" si="0"/>
        <v>97</v>
      </c>
    </row>
    <row r="120" spans="1:11" x14ac:dyDescent="0.35">
      <c r="A120" s="36"/>
      <c r="B120" s="42" t="s">
        <v>21</v>
      </c>
      <c r="C120" s="42"/>
      <c r="D120" s="2" t="s">
        <v>14</v>
      </c>
      <c r="E120" s="23">
        <v>1</v>
      </c>
      <c r="F120" s="5" t="s">
        <v>14</v>
      </c>
      <c r="G120" s="5" t="s">
        <v>14</v>
      </c>
      <c r="H120" s="5" t="s">
        <v>14</v>
      </c>
      <c r="I120" s="5" t="s">
        <v>14</v>
      </c>
      <c r="J120" s="13"/>
      <c r="K120" s="24">
        <v>1</v>
      </c>
    </row>
    <row r="121" spans="1:11" ht="15" customHeight="1" x14ac:dyDescent="0.35">
      <c r="A121" s="34"/>
      <c r="B121" s="41" t="s">
        <v>94</v>
      </c>
      <c r="C121" s="41"/>
      <c r="D121" s="41"/>
      <c r="E121" s="41"/>
      <c r="F121" s="41"/>
      <c r="G121" s="41"/>
      <c r="H121" s="41"/>
      <c r="I121" s="41"/>
      <c r="J121" s="41"/>
      <c r="K121" s="41"/>
    </row>
    <row r="122" spans="1:11" x14ac:dyDescent="0.35">
      <c r="A122" s="35"/>
      <c r="B122" s="41"/>
      <c r="C122" s="41"/>
      <c r="D122" s="41"/>
      <c r="E122" s="41"/>
      <c r="F122" s="41"/>
      <c r="G122" s="41"/>
      <c r="H122" s="41"/>
      <c r="I122" s="41"/>
      <c r="J122" s="41"/>
      <c r="K122" s="41"/>
    </row>
    <row r="123" spans="1:11" x14ac:dyDescent="0.35">
      <c r="A123" s="35"/>
      <c r="B123" s="41"/>
      <c r="C123" s="41"/>
      <c r="D123" s="41"/>
      <c r="E123" s="41"/>
      <c r="F123" s="41"/>
      <c r="G123" s="41"/>
      <c r="H123" s="41"/>
      <c r="I123" s="41"/>
      <c r="J123" s="41"/>
      <c r="K123" s="41"/>
    </row>
    <row r="124" spans="1:11" x14ac:dyDescent="0.35">
      <c r="A124" s="35"/>
      <c r="B124" s="42" t="s">
        <v>13</v>
      </c>
      <c r="C124" s="42"/>
      <c r="D124" s="2" t="s">
        <v>12</v>
      </c>
      <c r="E124" s="2">
        <v>70</v>
      </c>
      <c r="F124" s="2" t="s">
        <v>12</v>
      </c>
      <c r="G124" s="2" t="s">
        <v>12</v>
      </c>
      <c r="H124" s="2" t="s">
        <v>12</v>
      </c>
      <c r="I124" s="2" t="s">
        <v>12</v>
      </c>
      <c r="J124" s="13"/>
      <c r="K124" s="12" t="str">
        <f>H124</f>
        <v>не применимо</v>
      </c>
    </row>
    <row r="125" spans="1:11" x14ac:dyDescent="0.35">
      <c r="A125" s="35"/>
      <c r="B125" s="42" t="s">
        <v>11</v>
      </c>
      <c r="C125" s="42"/>
      <c r="D125" s="2" t="s">
        <v>12</v>
      </c>
      <c r="E125" s="2">
        <v>70</v>
      </c>
      <c r="F125" s="2" t="s">
        <v>12</v>
      </c>
      <c r="G125" s="2" t="s">
        <v>12</v>
      </c>
      <c r="H125" s="2" t="s">
        <v>12</v>
      </c>
      <c r="I125" s="2" t="s">
        <v>12</v>
      </c>
      <c r="J125" s="13"/>
      <c r="K125" s="12" t="str">
        <f>H125</f>
        <v>не применимо</v>
      </c>
    </row>
    <row r="126" spans="1:11" ht="15" customHeight="1" x14ac:dyDescent="0.35">
      <c r="A126" s="36"/>
      <c r="B126" s="42" t="s">
        <v>22</v>
      </c>
      <c r="C126" s="42"/>
      <c r="D126" s="2" t="s">
        <v>14</v>
      </c>
      <c r="E126" s="23" t="s">
        <v>14</v>
      </c>
      <c r="F126" s="5" t="s">
        <v>14</v>
      </c>
      <c r="G126" s="5" t="s">
        <v>14</v>
      </c>
      <c r="H126" s="5" t="s">
        <v>14</v>
      </c>
      <c r="I126" s="5" t="s">
        <v>14</v>
      </c>
      <c r="J126" s="13"/>
      <c r="K126" s="13">
        <v>100</v>
      </c>
    </row>
    <row r="127" spans="1:11" ht="33" customHeight="1" x14ac:dyDescent="0.45">
      <c r="A127" s="31" t="s">
        <v>15</v>
      </c>
      <c r="B127" s="32"/>
      <c r="C127" s="32"/>
      <c r="D127" s="32"/>
      <c r="E127" s="32"/>
      <c r="F127" s="32"/>
      <c r="G127" s="32"/>
      <c r="H127" s="32"/>
      <c r="I127" s="32"/>
      <c r="J127" s="32"/>
      <c r="K127" s="33"/>
    </row>
    <row r="128" spans="1:11" ht="15" customHeight="1" x14ac:dyDescent="0.35">
      <c r="A128" s="67"/>
      <c r="B128" s="62" t="s">
        <v>16</v>
      </c>
      <c r="C128" s="62"/>
      <c r="D128" s="62"/>
      <c r="E128" s="62"/>
      <c r="F128" s="62"/>
      <c r="G128" s="62"/>
      <c r="H128" s="62"/>
      <c r="I128" s="62"/>
      <c r="J128" s="62"/>
      <c r="K128" s="62"/>
    </row>
    <row r="129" spans="1:13" x14ac:dyDescent="0.35">
      <c r="A129" s="68"/>
      <c r="B129" s="62"/>
      <c r="C129" s="62"/>
      <c r="D129" s="62"/>
      <c r="E129" s="62"/>
      <c r="F129" s="62"/>
      <c r="G129" s="62"/>
      <c r="H129" s="62"/>
      <c r="I129" s="62"/>
      <c r="J129" s="62"/>
      <c r="K129" s="62"/>
    </row>
    <row r="130" spans="1:13" x14ac:dyDescent="0.35">
      <c r="A130" s="68"/>
      <c r="B130" s="62"/>
      <c r="C130" s="62"/>
      <c r="D130" s="62"/>
      <c r="E130" s="62"/>
      <c r="F130" s="62"/>
      <c r="G130" s="62"/>
      <c r="H130" s="62"/>
      <c r="I130" s="62"/>
      <c r="J130" s="62"/>
      <c r="K130" s="62"/>
    </row>
    <row r="131" spans="1:13" ht="15" customHeight="1" x14ac:dyDescent="0.35">
      <c r="A131" s="68"/>
      <c r="B131" s="63" t="s">
        <v>17</v>
      </c>
      <c r="C131" s="63"/>
      <c r="D131" s="63"/>
      <c r="E131" s="63"/>
      <c r="F131" s="63"/>
      <c r="G131" s="63"/>
      <c r="H131" s="63"/>
      <c r="I131" s="63"/>
      <c r="J131" s="64" t="s">
        <v>27</v>
      </c>
      <c r="K131" s="70">
        <f>442800+462896.55</f>
        <v>905696.55</v>
      </c>
    </row>
    <row r="132" spans="1:13" x14ac:dyDescent="0.35">
      <c r="A132" s="68"/>
      <c r="B132" s="63"/>
      <c r="C132" s="63"/>
      <c r="D132" s="63"/>
      <c r="E132" s="63"/>
      <c r="F132" s="63"/>
      <c r="G132" s="63"/>
      <c r="H132" s="63"/>
      <c r="I132" s="63"/>
      <c r="J132" s="65"/>
      <c r="K132" s="71"/>
    </row>
    <row r="133" spans="1:13" x14ac:dyDescent="0.35">
      <c r="A133" s="69"/>
      <c r="B133" s="63"/>
      <c r="C133" s="63"/>
      <c r="D133" s="63"/>
      <c r="E133" s="63"/>
      <c r="F133" s="63"/>
      <c r="G133" s="63"/>
      <c r="H133" s="63"/>
      <c r="I133" s="63"/>
      <c r="J133" s="66"/>
      <c r="K133" s="72"/>
    </row>
    <row r="134" spans="1:13" x14ac:dyDescent="0.35">
      <c r="K134" s="57" t="e">
        <f>K14+K124</f>
        <v>#VALUE!</v>
      </c>
    </row>
    <row r="135" spans="1:13" x14ac:dyDescent="0.35">
      <c r="K135" s="58"/>
      <c r="M135" s="6"/>
    </row>
    <row r="136" spans="1:13" x14ac:dyDescent="0.35">
      <c r="K136" s="58"/>
    </row>
  </sheetData>
  <sheetProtection sheet="1" objects="1" scenarios="1"/>
  <mergeCells count="37">
    <mergeCell ref="K134:K136"/>
    <mergeCell ref="B124:C124"/>
    <mergeCell ref="B125:C125"/>
    <mergeCell ref="B126:C126"/>
    <mergeCell ref="B5:K7"/>
    <mergeCell ref="B8:C8"/>
    <mergeCell ref="B9:C9"/>
    <mergeCell ref="B121:K123"/>
    <mergeCell ref="A17:K17"/>
    <mergeCell ref="B10:C10"/>
    <mergeCell ref="B128:K130"/>
    <mergeCell ref="B131:I133"/>
    <mergeCell ref="J131:J133"/>
    <mergeCell ref="A128:A133"/>
    <mergeCell ref="K131:K133"/>
    <mergeCell ref="A1:H1"/>
    <mergeCell ref="I1:K1"/>
    <mergeCell ref="D2:D3"/>
    <mergeCell ref="E2:G2"/>
    <mergeCell ref="H2:I2"/>
    <mergeCell ref="J2:J3"/>
    <mergeCell ref="K2:K3"/>
    <mergeCell ref="A2:C3"/>
    <mergeCell ref="A4:K4"/>
    <mergeCell ref="A127:K127"/>
    <mergeCell ref="A121:A126"/>
    <mergeCell ref="A18:A120"/>
    <mergeCell ref="A5:A10"/>
    <mergeCell ref="B18:K20"/>
    <mergeCell ref="B118:C118"/>
    <mergeCell ref="B119:C119"/>
    <mergeCell ref="B120:C120"/>
    <mergeCell ref="A11:A16"/>
    <mergeCell ref="B11:K13"/>
    <mergeCell ref="B14:C14"/>
    <mergeCell ref="B15:C15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D188-AC70-4C16-894E-90FABA685DF8}">
  <dimension ref="A1:P12"/>
  <sheetViews>
    <sheetView topLeftCell="E1" zoomScale="85" zoomScaleNormal="85" workbookViewId="0">
      <selection activeCell="E13" sqref="E13"/>
    </sheetView>
  </sheetViews>
  <sheetFormatPr defaultRowHeight="14.5" x14ac:dyDescent="0.35"/>
  <cols>
    <col min="2" max="2" width="19.81640625" style="6" customWidth="1"/>
    <col min="3" max="3" width="43.7265625" style="6" customWidth="1"/>
    <col min="4" max="4" width="18.54296875" customWidth="1"/>
    <col min="5" max="5" width="22.26953125" customWidth="1"/>
    <col min="6" max="6" width="17" customWidth="1"/>
    <col min="7" max="7" width="17.54296875" customWidth="1"/>
    <col min="8" max="8" width="21.26953125" customWidth="1"/>
    <col min="9" max="9" width="18" customWidth="1"/>
    <col min="10" max="10" width="26.453125" customWidth="1"/>
    <col min="11" max="11" width="18.7265625" customWidth="1"/>
    <col min="12" max="12" width="21.453125" customWidth="1"/>
    <col min="13" max="13" width="15.54296875" customWidth="1"/>
    <col min="14" max="14" width="17.54296875" customWidth="1"/>
    <col min="15" max="15" width="0.26953125" customWidth="1"/>
  </cols>
  <sheetData>
    <row r="1" spans="1:16" ht="21" x14ac:dyDescent="0.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45"/>
      <c r="N1" s="45"/>
    </row>
    <row r="2" spans="1:16" x14ac:dyDescent="0.35">
      <c r="A2" s="53"/>
      <c r="B2" s="54"/>
      <c r="C2" s="54"/>
      <c r="D2" s="54"/>
      <c r="E2" s="54"/>
      <c r="F2" s="73"/>
      <c r="G2" s="46" t="s">
        <v>1</v>
      </c>
      <c r="H2" s="48" t="s">
        <v>2</v>
      </c>
      <c r="I2" s="49"/>
      <c r="J2" s="50"/>
      <c r="K2" s="48" t="s">
        <v>3</v>
      </c>
      <c r="L2" s="50"/>
      <c r="M2" s="51"/>
      <c r="N2" s="46" t="s">
        <v>25</v>
      </c>
      <c r="O2" s="6"/>
    </row>
    <row r="3" spans="1:16" ht="116" x14ac:dyDescent="0.35">
      <c r="A3" s="55"/>
      <c r="B3" s="56"/>
      <c r="C3" s="56"/>
      <c r="D3" s="56"/>
      <c r="E3" s="56"/>
      <c r="F3" s="74"/>
      <c r="G3" s="47"/>
      <c r="H3" s="2" t="s">
        <v>4</v>
      </c>
      <c r="I3" s="2" t="s">
        <v>5</v>
      </c>
      <c r="J3" s="1" t="s">
        <v>6</v>
      </c>
      <c r="K3" s="2" t="s">
        <v>7</v>
      </c>
      <c r="L3" s="2" t="s">
        <v>8</v>
      </c>
      <c r="M3" s="52"/>
      <c r="N3" s="47"/>
    </row>
    <row r="4" spans="1:16" ht="15" customHeight="1" x14ac:dyDescent="0.35">
      <c r="A4" s="38"/>
      <c r="B4" s="43" t="s">
        <v>29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6" x14ac:dyDescent="0.35">
      <c r="A5" s="39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6" x14ac:dyDescent="0.35">
      <c r="A6" s="39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6" x14ac:dyDescent="0.35">
      <c r="A7" s="39"/>
      <c r="B7" s="42" t="s">
        <v>10</v>
      </c>
      <c r="C7" s="42"/>
      <c r="D7" s="42"/>
      <c r="E7" s="42"/>
      <c r="F7" s="42"/>
      <c r="G7" s="3" t="s">
        <v>12</v>
      </c>
      <c r="H7" s="3" t="s">
        <v>12</v>
      </c>
      <c r="I7" s="4" t="s">
        <v>18</v>
      </c>
      <c r="J7" s="4" t="s">
        <v>18</v>
      </c>
      <c r="K7" s="4" t="s">
        <v>18</v>
      </c>
      <c r="L7" s="4" t="s">
        <v>18</v>
      </c>
      <c r="M7" s="3"/>
      <c r="N7" s="1"/>
    </row>
    <row r="8" spans="1:16" x14ac:dyDescent="0.35">
      <c r="A8" s="39"/>
      <c r="B8" s="42" t="s">
        <v>11</v>
      </c>
      <c r="C8" s="42"/>
      <c r="D8" s="42"/>
      <c r="E8" s="42"/>
      <c r="F8" s="42"/>
      <c r="G8" s="3" t="s">
        <v>12</v>
      </c>
      <c r="H8" s="3" t="s">
        <v>12</v>
      </c>
      <c r="I8" s="2" t="s">
        <v>20</v>
      </c>
      <c r="J8" s="2" t="s">
        <v>20</v>
      </c>
      <c r="K8" s="2" t="s">
        <v>20</v>
      </c>
      <c r="L8" s="2" t="s">
        <v>20</v>
      </c>
      <c r="M8" s="3"/>
      <c r="N8" s="1"/>
    </row>
    <row r="9" spans="1:16" ht="15" customHeight="1" x14ac:dyDescent="0.35">
      <c r="A9" s="40"/>
      <c r="B9" s="42" t="s">
        <v>24</v>
      </c>
      <c r="C9" s="42"/>
      <c r="D9" s="42"/>
      <c r="E9" s="42"/>
      <c r="F9" s="42"/>
      <c r="G9" s="3" t="s">
        <v>12</v>
      </c>
      <c r="H9" s="3" t="s">
        <v>12</v>
      </c>
      <c r="I9" s="5">
        <v>1</v>
      </c>
      <c r="J9" s="5">
        <v>1</v>
      </c>
      <c r="K9" s="5">
        <v>1</v>
      </c>
      <c r="L9" s="5">
        <v>1</v>
      </c>
      <c r="M9" s="3"/>
      <c r="N9" s="3"/>
    </row>
    <row r="10" spans="1:16" x14ac:dyDescent="0.35">
      <c r="N10" s="57" t="s">
        <v>26</v>
      </c>
    </row>
    <row r="11" spans="1:16" x14ac:dyDescent="0.35">
      <c r="N11" s="58"/>
      <c r="P11" s="6"/>
    </row>
    <row r="12" spans="1:16" x14ac:dyDescent="0.35">
      <c r="N12" s="58"/>
    </row>
  </sheetData>
  <mergeCells count="14">
    <mergeCell ref="N10:N12"/>
    <mergeCell ref="A4:A9"/>
    <mergeCell ref="B4:N6"/>
    <mergeCell ref="B7:F7"/>
    <mergeCell ref="B8:F8"/>
    <mergeCell ref="B9:F9"/>
    <mergeCell ref="A1:K1"/>
    <mergeCell ref="L1:N1"/>
    <mergeCell ref="A2:F3"/>
    <mergeCell ref="G2:G3"/>
    <mergeCell ref="H2:J2"/>
    <mergeCell ref="K2:L2"/>
    <mergeCell ref="M2:M3"/>
    <mergeCell ref="N2:N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по раскрытию</vt:lpstr>
      <vt:lpstr>Таблица по раскрытию (2)</vt:lpstr>
    </vt:vector>
  </TitlesOfParts>
  <Company>Teva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Evgeniya Vinter</dc:creator>
  <cp:lastModifiedBy>Doktorovich, Alexandra</cp:lastModifiedBy>
  <cp:lastPrinted>2016-07-27T08:35:06Z</cp:lastPrinted>
  <dcterms:created xsi:type="dcterms:W3CDTF">2016-07-08T08:56:37Z</dcterms:created>
  <dcterms:modified xsi:type="dcterms:W3CDTF">2024-07-16T12:04:01Z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